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160" windowWidth="22020" windowHeight="8860" activeTab="0"/>
  </bookViews>
  <sheets>
    <sheet name="Alapok" sheetId="1" r:id="rId1"/>
    <sheet name="Edzésterv" sheetId="2" r:id="rId2"/>
  </sheets>
  <definedNames>
    <definedName name="_xlnm.Print_Area" localSheetId="0">'Alapok'!$A$1:$I$52</definedName>
    <definedName name="_xlnm.Print_Area" localSheetId="1">'Edzésterv'!$A$1:$N$53</definedName>
  </definedNames>
  <calcPr fullCalcOnLoad="1"/>
</workbook>
</file>

<file path=xl/sharedStrings.xml><?xml version="1.0" encoding="utf-8"?>
<sst xmlns="http://schemas.openxmlformats.org/spreadsheetml/2006/main" count="72" uniqueCount="52">
  <si>
    <t xml:space="preserve"> </t>
  </si>
  <si>
    <t>5RM</t>
  </si>
  <si>
    <t>1RM</t>
  </si>
  <si>
    <t>5x5RM</t>
  </si>
  <si>
    <t>3RM</t>
  </si>
  <si>
    <t>3x3RM</t>
  </si>
  <si>
    <t>A tervről</t>
  </si>
  <si>
    <t>Használati utasítás</t>
  </si>
  <si>
    <t>Guggolás</t>
  </si>
  <si>
    <t>Fekvenyomás</t>
  </si>
  <si>
    <t>Evezés</t>
  </si>
  <si>
    <t>Felhúzás</t>
  </si>
  <si>
    <t>Állva nyomás</t>
  </si>
  <si>
    <t>Max. Súly</t>
  </si>
  <si>
    <t>Ism. szám (&lt;12)</t>
  </si>
  <si>
    <t>Volumen szakasz</t>
  </si>
  <si>
    <t>Intenzitás szakasz</t>
  </si>
  <si>
    <t xml:space="preserve"> ÚJ 1RM</t>
  </si>
  <si>
    <t>A maximális súlyod az adott gyakorlatban (jelenlegi "csúcs")</t>
  </si>
  <si>
    <t>Ism. Szám</t>
  </si>
  <si>
    <t>A maximális súllyal végzett ismétlésszám</t>
  </si>
  <si>
    <t>Kezdő súly</t>
  </si>
  <si>
    <t>Az 1. héten a maximumok ennyi %-val fogsz kezdeni. 80% jó kiindulási érték.</t>
  </si>
  <si>
    <t>Piramis növelés</t>
  </si>
  <si>
    <t>Az 1x3 és 1x5 napokon a sorozatonkénti súlynövelés üteme. 8-12% az ajánlott.</t>
  </si>
  <si>
    <t>3. heti 5RM növelés</t>
  </si>
  <si>
    <t>Az a százalék, amennyivel a 3. héten meg akarod dönteni a jelenlegi csúcsodat. Ajánlott nullán hagyni, így 3. hétre elérjük a maximumot és 4. héten növelünk rajta.</t>
  </si>
  <si>
    <t>Legkisebb tárcsák</t>
  </si>
  <si>
    <t>A legkisebb tárcsák, amelyek rendelkezésedre állnak (ezek határozzák meg a súlynövelés mértékét)</t>
  </si>
  <si>
    <t>Terhelés visszavétel</t>
  </si>
  <si>
    <t>Nyomás</t>
  </si>
  <si>
    <t>Nap</t>
  </si>
  <si>
    <t>Gyakorlat</t>
  </si>
  <si>
    <t>Ismétlés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</si>
  <si>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</si>
  <si>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</si>
  <si>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</si>
  <si>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</si>
  <si>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</si>
  <si>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</si>
  <si>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</si>
  <si>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</si>
  <si>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</si>
  <si>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Törzs</t>
  </si>
  <si>
    <t>4x max</t>
  </si>
  <si>
    <t>Húzódzkodás</t>
  </si>
  <si>
    <t>Bicepsz</t>
  </si>
  <si>
    <t>A MADCOW ADVANCED edzésterv a MADCOW haladóknak készült változata. Haladó sportolók esetében az erő- és izomtömegnövekedés már nem olyan gyors és látványos mint a kezdő- és középhaladó sportolóknál, ezért a tervet is ehhez kell igazítani, az edzésről edzésre való súlynövelés helyett megjelenik a periodizáció. A program három részre bontható: a volumen szakaszban az izömtömeg-növelésén van a hangsúly, az ezt követő terhelés visszavétel alatt adunk testünknek egy kis időt regenerációra majd az intenzitás szakaszban jönnek a nagy súlyok és az új csúcsok! Haladóként, ha nem akarunk megrekedni a jelenlegi szintünkön akkor nagyon gondosan meg kell terveznünk edzéseinket, a MADCOW ADVANCED ebben segíteni fog!</t>
  </si>
  <si>
    <t>Hétfő</t>
  </si>
  <si>
    <t>Szerda</t>
  </si>
  <si>
    <t>Péntek</t>
  </si>
  <si>
    <t>Töltsd ki a lenti táblázatot a magyarázatok alapján és kövesd az ebből kiszámolt, második lapfülön található, személyesen rád kalkulált tervet. Egy héten három edzést kell végezned, ideális esetben: Hétfő, Szerda, Péntek. Ne hanyagold el a két hét terhelés visszavételt, hiszen enélkül nem leszel képes új csúcsokat dönteni az intenzitás szakaszban! A program 9 hetesre lett tervezve, de ha a 9.hét után úgy érzed még van benned plusz, akkor folytasd az intenzitás szakaszt a súly további növelésével! A gyakorlatok végrehajtását megtanulhatod a PowerBuilder YouTube csatornán, amelyet a honlapról (www.powerbuilder.hu) tudsz elérni, az edzésprogram részletes leírását pedig elolvashatod a PowerBuilder Training System E-Bookban (www.powerbuilder.hu/ebook)!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</si>
</sst>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[$-40E]yyyy\.\ mmmm\ d\.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41" fillId="33" borderId="11" xfId="0" applyFont="1" applyFill="1" applyBorder="1" applyAlignment="1">
      <alignment horizontal="center"/>
    </xf>
    <xf numFmtId="173" fontId="0" fillId="34" borderId="12" xfId="0" applyNumberFormat="1" applyFill="1" applyBorder="1" applyAlignment="1">
      <alignment horizontal="center"/>
    </xf>
    <xf numFmtId="173" fontId="0" fillId="34" borderId="13" xfId="0" applyNumberFormat="1" applyFill="1" applyBorder="1" applyAlignment="1">
      <alignment horizontal="center"/>
    </xf>
    <xf numFmtId="173" fontId="0" fillId="34" borderId="14" xfId="0" applyNumberFormat="1" applyFill="1" applyBorder="1" applyAlignment="1">
      <alignment horizontal="center"/>
    </xf>
    <xf numFmtId="173" fontId="0" fillId="34" borderId="15" xfId="0" applyNumberFormat="1" applyFill="1" applyBorder="1" applyAlignment="1">
      <alignment horizontal="center"/>
    </xf>
    <xf numFmtId="173" fontId="0" fillId="34" borderId="16" xfId="0" applyNumberFormat="1" applyFill="1" applyBorder="1" applyAlignment="1">
      <alignment horizontal="center"/>
    </xf>
    <xf numFmtId="173" fontId="0" fillId="34" borderId="17" xfId="0" applyNumberFormat="1" applyFill="1" applyBorder="1" applyAlignment="1">
      <alignment horizontal="center"/>
    </xf>
    <xf numFmtId="173" fontId="0" fillId="34" borderId="18" xfId="0" applyNumberFormat="1" applyFill="1" applyBorder="1" applyAlignment="1">
      <alignment horizontal="center"/>
    </xf>
    <xf numFmtId="173" fontId="0" fillId="34" borderId="19" xfId="0" applyNumberFormat="1" applyFill="1" applyBorder="1" applyAlignment="1">
      <alignment horizontal="center"/>
    </xf>
    <xf numFmtId="173" fontId="0" fillId="34" borderId="20" xfId="0" applyNumberFormat="1" applyFill="1" applyBorder="1" applyAlignment="1">
      <alignment horizontal="center"/>
    </xf>
    <xf numFmtId="173" fontId="0" fillId="34" borderId="21" xfId="0" applyNumberFormat="1" applyFill="1" applyBorder="1" applyAlignment="1">
      <alignment horizontal="center"/>
    </xf>
    <xf numFmtId="173" fontId="0" fillId="34" borderId="22" xfId="0" applyNumberForma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173" fontId="0" fillId="34" borderId="24" xfId="0" applyNumberForma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9" fontId="0" fillId="36" borderId="25" xfId="0" applyNumberFormat="1" applyFill="1" applyBorder="1" applyAlignment="1">
      <alignment horizontal="center"/>
    </xf>
    <xf numFmtId="174" fontId="0" fillId="36" borderId="26" xfId="0" applyNumberFormat="1" applyFill="1" applyBorder="1" applyAlignment="1">
      <alignment horizontal="center"/>
    </xf>
    <xf numFmtId="174" fontId="0" fillId="36" borderId="27" xfId="0" applyNumberForma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173" fontId="0" fillId="0" borderId="13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28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30" xfId="0" applyNumberFormat="1" applyBorder="1" applyAlignment="1">
      <alignment/>
    </xf>
    <xf numFmtId="173" fontId="0" fillId="0" borderId="31" xfId="0" applyNumberFormat="1" applyBorder="1" applyAlignment="1">
      <alignment/>
    </xf>
    <xf numFmtId="173" fontId="0" fillId="0" borderId="22" xfId="0" applyNumberFormat="1" applyBorder="1" applyAlignment="1">
      <alignment horizontal="center"/>
    </xf>
    <xf numFmtId="0" fontId="41" fillId="33" borderId="32" xfId="0" applyFont="1" applyFill="1" applyBorder="1" applyAlignment="1">
      <alignment horizontal="center"/>
    </xf>
    <xf numFmtId="173" fontId="41" fillId="33" borderId="30" xfId="0" applyNumberFormat="1" applyFont="1" applyFill="1" applyBorder="1" applyAlignment="1">
      <alignment horizontal="center"/>
    </xf>
    <xf numFmtId="173" fontId="41" fillId="33" borderId="31" xfId="0" applyNumberFormat="1" applyFont="1" applyFill="1" applyBorder="1" applyAlignment="1">
      <alignment horizontal="center"/>
    </xf>
    <xf numFmtId="173" fontId="41" fillId="33" borderId="32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2" xfId="0" applyFont="1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/>
    </xf>
    <xf numFmtId="49" fontId="0" fillId="37" borderId="15" xfId="0" applyNumberFormat="1" applyFill="1" applyBorder="1" applyAlignment="1">
      <alignment horizontal="center"/>
    </xf>
    <xf numFmtId="49" fontId="0" fillId="37" borderId="17" xfId="0" applyNumberFormat="1" applyFill="1" applyBorder="1" applyAlignment="1">
      <alignment horizontal="center"/>
    </xf>
    <xf numFmtId="49" fontId="0" fillId="37" borderId="33" xfId="0" applyNumberFormat="1" applyFill="1" applyBorder="1" applyAlignment="1">
      <alignment horizontal="center"/>
    </xf>
    <xf numFmtId="173" fontId="0" fillId="37" borderId="17" xfId="0" applyNumberFormat="1" applyFill="1" applyBorder="1" applyAlignment="1">
      <alignment horizontal="center"/>
    </xf>
    <xf numFmtId="173" fontId="0" fillId="37" borderId="32" xfId="0" applyNumberFormat="1" applyFill="1" applyBorder="1" applyAlignment="1">
      <alignment/>
    </xf>
    <xf numFmtId="1" fontId="0" fillId="37" borderId="20" xfId="0" applyNumberFormat="1" applyFill="1" applyBorder="1" applyAlignment="1">
      <alignment horizontal="center"/>
    </xf>
    <xf numFmtId="1" fontId="0" fillId="37" borderId="15" xfId="0" applyNumberForma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1" fontId="0" fillId="37" borderId="33" xfId="0" applyNumberFormat="1" applyFill="1" applyBorder="1" applyAlignment="1">
      <alignment horizontal="center"/>
    </xf>
    <xf numFmtId="173" fontId="0" fillId="37" borderId="15" xfId="0" applyNumberFormat="1" applyFill="1" applyBorder="1" applyAlignment="1">
      <alignment horizontal="center"/>
    </xf>
    <xf numFmtId="173" fontId="0" fillId="37" borderId="33" xfId="0" applyNumberForma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1" fontId="0" fillId="37" borderId="32" xfId="0" applyNumberFormat="1" applyFill="1" applyBorder="1" applyAlignment="1">
      <alignment horizontal="center"/>
    </xf>
    <xf numFmtId="0" fontId="2" fillId="38" borderId="34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41" fillId="39" borderId="34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0" fontId="0" fillId="40" borderId="36" xfId="0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1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41" fillId="39" borderId="23" xfId="0" applyFont="1" applyFill="1" applyBorder="1" applyAlignment="1">
      <alignment horizontal="center"/>
    </xf>
    <xf numFmtId="0" fontId="41" fillId="39" borderId="44" xfId="0" applyFont="1" applyFill="1" applyBorder="1" applyAlignment="1">
      <alignment horizontal="center"/>
    </xf>
    <xf numFmtId="0" fontId="41" fillId="39" borderId="45" xfId="0" applyFont="1" applyFill="1" applyBorder="1" applyAlignment="1">
      <alignment horizontal="center"/>
    </xf>
    <xf numFmtId="0" fontId="41" fillId="39" borderId="42" xfId="0" applyFont="1" applyFill="1" applyBorder="1" applyAlignment="1">
      <alignment horizontal="center" vertical="center"/>
    </xf>
    <xf numFmtId="0" fontId="42" fillId="42" borderId="23" xfId="0" applyFont="1" applyFill="1" applyBorder="1" applyAlignment="1">
      <alignment horizontal="center"/>
    </xf>
    <xf numFmtId="0" fontId="42" fillId="42" borderId="44" xfId="0" applyFont="1" applyFill="1" applyBorder="1" applyAlignment="1">
      <alignment horizontal="center"/>
    </xf>
    <xf numFmtId="0" fontId="42" fillId="42" borderId="45" xfId="0" applyFont="1" applyFill="1" applyBorder="1" applyAlignment="1">
      <alignment horizontal="center"/>
    </xf>
    <xf numFmtId="173" fontId="42" fillId="42" borderId="32" xfId="0" applyNumberFormat="1" applyFont="1" applyFill="1" applyBorder="1" applyAlignment="1">
      <alignment horizontal="center"/>
    </xf>
    <xf numFmtId="173" fontId="42" fillId="42" borderId="30" xfId="0" applyNumberFormat="1" applyFont="1" applyFill="1" applyBorder="1" applyAlignment="1">
      <alignment horizontal="center"/>
    </xf>
    <xf numFmtId="173" fontId="42" fillId="42" borderId="31" xfId="0" applyNumberFormat="1" applyFont="1" applyFill="1" applyBorder="1" applyAlignment="1">
      <alignment horizontal="center"/>
    </xf>
    <xf numFmtId="0" fontId="41" fillId="42" borderId="34" xfId="0" applyFont="1" applyFill="1" applyBorder="1" applyAlignment="1">
      <alignment horizontal="center" vertical="center"/>
    </xf>
    <xf numFmtId="0" fontId="41" fillId="42" borderId="42" xfId="0" applyFont="1" applyFill="1" applyBorder="1" applyAlignment="1">
      <alignment horizontal="center" vertical="center"/>
    </xf>
    <xf numFmtId="0" fontId="41" fillId="42" borderId="35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9</xdr:col>
      <xdr:colOff>0</xdr:colOff>
      <xdr:row>12</xdr:row>
      <xdr:rowOff>28575</xdr:rowOff>
    </xdr:to>
    <xdr:pic>
      <xdr:nvPicPr>
        <xdr:cNvPr id="1" name="Kép 2" descr="madcow advanc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7496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66675</xdr:rowOff>
    </xdr:from>
    <xdr:to>
      <xdr:col>5</xdr:col>
      <xdr:colOff>390525</xdr:colOff>
      <xdr:row>7</xdr:row>
      <xdr:rowOff>104775</xdr:rowOff>
    </xdr:to>
    <xdr:pic>
      <xdr:nvPicPr>
        <xdr:cNvPr id="2" name="Picture 1" descr="logotext_con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6675"/>
          <a:ext cx="2695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showGridLines="0" tabSelected="1" zoomScaleSheetLayoutView="100" workbookViewId="0" topLeftCell="A1">
      <selection activeCell="B20" sqref="B20:I26"/>
    </sheetView>
  </sheetViews>
  <sheetFormatPr defaultColWidth="8.8515625" defaultRowHeight="12.75"/>
  <cols>
    <col min="1" max="1" width="18.8515625" style="0" bestFit="1" customWidth="1"/>
    <col min="2" max="2" width="12.8515625" style="0" customWidth="1"/>
    <col min="3" max="3" width="19.8515625" style="0" customWidth="1"/>
    <col min="4" max="5" width="10.28125" style="0" bestFit="1" customWidth="1"/>
    <col min="6" max="6" width="9.421875" style="0" customWidth="1"/>
    <col min="7" max="7" width="10.28125" style="0" bestFit="1" customWidth="1"/>
    <col min="8" max="8" width="10.28125" style="0" customWidth="1"/>
    <col min="9" max="13" width="10.28125" style="0" bestFit="1" customWidth="1"/>
  </cols>
  <sheetData>
    <row r="1" spans="1:9" s="7" customFormat="1" ht="12.75">
      <c r="A1" s="84"/>
      <c r="B1" s="84"/>
      <c r="C1" s="84"/>
      <c r="D1" s="84"/>
      <c r="E1" s="84"/>
      <c r="F1" s="84"/>
      <c r="G1" s="84"/>
      <c r="H1" s="84"/>
      <c r="I1" s="84"/>
    </row>
    <row r="2" spans="1:9" s="7" customFormat="1" ht="12.75">
      <c r="A2" s="84"/>
      <c r="B2" s="84"/>
      <c r="C2" s="84"/>
      <c r="D2" s="84"/>
      <c r="E2" s="84"/>
      <c r="F2" s="84"/>
      <c r="G2" s="84"/>
      <c r="H2" s="84"/>
      <c r="I2" s="84"/>
    </row>
    <row r="3" spans="1:9" s="7" customFormat="1" ht="12.75">
      <c r="A3" s="84"/>
      <c r="B3" s="84"/>
      <c r="C3" s="84"/>
      <c r="D3" s="84"/>
      <c r="E3" s="84"/>
      <c r="F3" s="84"/>
      <c r="G3" s="84"/>
      <c r="H3" s="84"/>
      <c r="I3" s="84"/>
    </row>
    <row r="4" spans="1:9" s="7" customFormat="1" ht="12.75">
      <c r="A4" s="84"/>
      <c r="B4" s="84"/>
      <c r="C4" s="84"/>
      <c r="D4" s="84"/>
      <c r="E4" s="84"/>
      <c r="F4" s="84"/>
      <c r="G4" s="84"/>
      <c r="H4" s="84"/>
      <c r="I4" s="84"/>
    </row>
    <row r="5" spans="1:9" s="7" customFormat="1" ht="12.75">
      <c r="A5" s="84"/>
      <c r="B5" s="84"/>
      <c r="C5" s="84"/>
      <c r="D5" s="84"/>
      <c r="E5" s="84"/>
      <c r="F5" s="84"/>
      <c r="G5" s="84"/>
      <c r="H5" s="84"/>
      <c r="I5" s="84"/>
    </row>
    <row r="6" spans="1:9" s="7" customFormat="1" ht="12.75">
      <c r="A6" s="84"/>
      <c r="B6" s="84"/>
      <c r="C6" s="84"/>
      <c r="D6" s="84"/>
      <c r="E6" s="84"/>
      <c r="F6" s="84"/>
      <c r="G6" s="84"/>
      <c r="H6" s="84"/>
      <c r="I6" s="84"/>
    </row>
    <row r="7" spans="1:9" s="7" customFormat="1" ht="12.75">
      <c r="A7" s="84"/>
      <c r="B7" s="84"/>
      <c r="C7" s="84"/>
      <c r="D7" s="84"/>
      <c r="E7" s="84"/>
      <c r="F7" s="84"/>
      <c r="G7" s="84"/>
      <c r="H7" s="84"/>
      <c r="I7" s="84"/>
    </row>
    <row r="8" spans="1:9" s="7" customFormat="1" ht="12.75">
      <c r="A8" s="8"/>
      <c r="B8" s="8"/>
      <c r="C8" s="8"/>
      <c r="D8" s="8"/>
      <c r="E8" s="8"/>
      <c r="F8" s="8"/>
      <c r="G8" s="8"/>
      <c r="H8" s="8"/>
      <c r="I8" s="8"/>
    </row>
    <row r="9" spans="1:9" s="7" customFormat="1" ht="12.75">
      <c r="A9" s="8"/>
      <c r="B9" s="8"/>
      <c r="C9" s="8"/>
      <c r="D9" s="8"/>
      <c r="E9" s="8"/>
      <c r="F9" s="8"/>
      <c r="G9" s="8"/>
      <c r="H9" s="8"/>
      <c r="I9" s="8"/>
    </row>
    <row r="10" spans="1:9" s="7" customFormat="1" ht="12.75">
      <c r="A10" s="8"/>
      <c r="B10" s="8"/>
      <c r="C10" s="8"/>
      <c r="D10" s="8"/>
      <c r="E10" s="8"/>
      <c r="F10" s="8"/>
      <c r="G10" s="8"/>
      <c r="H10" s="8"/>
      <c r="I10" s="8"/>
    </row>
    <row r="11" spans="1:9" s="7" customFormat="1" ht="12.75">
      <c r="A11" s="8"/>
      <c r="B11" s="8"/>
      <c r="C11" s="8"/>
      <c r="D11" s="8"/>
      <c r="E11" s="8"/>
      <c r="F11" s="8"/>
      <c r="G11" s="8"/>
      <c r="H11" s="8"/>
      <c r="I11" s="8"/>
    </row>
    <row r="12" spans="1:9" s="7" customFormat="1" ht="12.75">
      <c r="A12" s="8"/>
      <c r="B12" s="8"/>
      <c r="C12" s="8"/>
      <c r="D12" s="8"/>
      <c r="E12" s="8"/>
      <c r="F12" s="8"/>
      <c r="G12" s="8"/>
      <c r="H12" s="8"/>
      <c r="I12" s="8"/>
    </row>
    <row r="13" spans="1:9" s="7" customFormat="1" ht="13.5" thickBot="1">
      <c r="A13" s="8"/>
      <c r="B13" s="8"/>
      <c r="C13" s="8"/>
      <c r="D13" s="8"/>
      <c r="E13" s="8"/>
      <c r="F13" s="8"/>
      <c r="G13" s="8"/>
      <c r="H13" s="8"/>
      <c r="I13" s="8"/>
    </row>
    <row r="14" spans="1:9" s="7" customFormat="1" ht="12">
      <c r="A14" s="85" t="s">
        <v>6</v>
      </c>
      <c r="B14" s="72" t="s">
        <v>47</v>
      </c>
      <c r="C14" s="73"/>
      <c r="D14" s="73"/>
      <c r="E14" s="73"/>
      <c r="F14" s="73"/>
      <c r="G14" s="73"/>
      <c r="H14" s="73"/>
      <c r="I14" s="74"/>
    </row>
    <row r="15" spans="1:9" s="7" customFormat="1" ht="12">
      <c r="A15" s="86"/>
      <c r="B15" s="88"/>
      <c r="C15" s="89"/>
      <c r="D15" s="89"/>
      <c r="E15" s="89"/>
      <c r="F15" s="89"/>
      <c r="G15" s="89"/>
      <c r="H15" s="89"/>
      <c r="I15" s="90"/>
    </row>
    <row r="16" spans="1:9" s="7" customFormat="1" ht="12">
      <c r="A16" s="86"/>
      <c r="B16" s="88"/>
      <c r="C16" s="89"/>
      <c r="D16" s="89"/>
      <c r="E16" s="89"/>
      <c r="F16" s="89"/>
      <c r="G16" s="89"/>
      <c r="H16" s="89"/>
      <c r="I16" s="90"/>
    </row>
    <row r="17" spans="1:9" s="7" customFormat="1" ht="12">
      <c r="A17" s="86"/>
      <c r="B17" s="88"/>
      <c r="C17" s="89"/>
      <c r="D17" s="89"/>
      <c r="E17" s="89"/>
      <c r="F17" s="89"/>
      <c r="G17" s="89"/>
      <c r="H17" s="89"/>
      <c r="I17" s="90"/>
    </row>
    <row r="18" spans="1:9" s="7" customFormat="1" ht="15.75" customHeight="1" thickBot="1">
      <c r="A18" s="87"/>
      <c r="B18" s="75"/>
      <c r="C18" s="76"/>
      <c r="D18" s="76"/>
      <c r="E18" s="76"/>
      <c r="F18" s="76"/>
      <c r="G18" s="76"/>
      <c r="H18" s="76"/>
      <c r="I18" s="77"/>
    </row>
    <row r="19" spans="1:9" s="7" customFormat="1" ht="12.75" thickBot="1">
      <c r="A19" s="8"/>
      <c r="B19" s="8"/>
      <c r="C19" s="8"/>
      <c r="D19" s="8"/>
      <c r="E19" s="8"/>
      <c r="F19" s="8"/>
      <c r="G19" s="8"/>
      <c r="H19" s="8"/>
      <c r="I19" s="8"/>
    </row>
    <row r="20" spans="1:9" s="7" customFormat="1" ht="12">
      <c r="A20" s="85" t="s">
        <v>7</v>
      </c>
      <c r="B20" s="91" t="s">
        <v>51</v>
      </c>
      <c r="C20" s="73"/>
      <c r="D20" s="73"/>
      <c r="E20" s="73"/>
      <c r="F20" s="73"/>
      <c r="G20" s="73"/>
      <c r="H20" s="73"/>
      <c r="I20" s="74"/>
    </row>
    <row r="21" spans="1:9" s="7" customFormat="1" ht="12.75" customHeight="1">
      <c r="A21" s="86"/>
      <c r="B21" s="88"/>
      <c r="C21" s="89"/>
      <c r="D21" s="89"/>
      <c r="E21" s="89"/>
      <c r="F21" s="89"/>
      <c r="G21" s="89"/>
      <c r="H21" s="89"/>
      <c r="I21" s="90"/>
    </row>
    <row r="22" spans="1:9" s="7" customFormat="1" ht="12">
      <c r="A22" s="86"/>
      <c r="B22" s="88"/>
      <c r="C22" s="89"/>
      <c r="D22" s="89"/>
      <c r="E22" s="89"/>
      <c r="F22" s="89"/>
      <c r="G22" s="89"/>
      <c r="H22" s="89"/>
      <c r="I22" s="90"/>
    </row>
    <row r="23" spans="1:9" s="7" customFormat="1" ht="12">
      <c r="A23" s="86"/>
      <c r="B23" s="88"/>
      <c r="C23" s="89"/>
      <c r="D23" s="89"/>
      <c r="E23" s="89"/>
      <c r="F23" s="89"/>
      <c r="G23" s="89"/>
      <c r="H23" s="89"/>
      <c r="I23" s="90"/>
    </row>
    <row r="24" spans="1:9" s="7" customFormat="1" ht="12">
      <c r="A24" s="86"/>
      <c r="B24" s="88"/>
      <c r="C24" s="89"/>
      <c r="D24" s="89"/>
      <c r="E24" s="89"/>
      <c r="F24" s="89"/>
      <c r="G24" s="89"/>
      <c r="H24" s="89"/>
      <c r="I24" s="90"/>
    </row>
    <row r="25" spans="1:9" s="7" customFormat="1" ht="12">
      <c r="A25" s="86"/>
      <c r="B25" s="88"/>
      <c r="C25" s="89"/>
      <c r="D25" s="89"/>
      <c r="E25" s="89"/>
      <c r="F25" s="89"/>
      <c r="G25" s="89"/>
      <c r="H25" s="89"/>
      <c r="I25" s="90"/>
    </row>
    <row r="26" spans="1:9" s="7" customFormat="1" ht="12.75" thickBot="1">
      <c r="A26" s="87"/>
      <c r="B26" s="75"/>
      <c r="C26" s="76"/>
      <c r="D26" s="76"/>
      <c r="E26" s="76"/>
      <c r="F26" s="76"/>
      <c r="G26" s="76"/>
      <c r="H26" s="76"/>
      <c r="I26" s="77"/>
    </row>
    <row r="27" spans="1:9" s="7" customFormat="1" ht="12">
      <c r="A27" s="8"/>
      <c r="B27" s="8"/>
      <c r="C27" s="8"/>
      <c r="D27" s="8"/>
      <c r="E27" s="8"/>
      <c r="F27" s="8"/>
      <c r="G27" s="8"/>
      <c r="H27" s="8"/>
      <c r="I27" s="8"/>
    </row>
    <row r="28" s="7" customFormat="1" ht="12.75" thickBot="1"/>
    <row r="29" spans="1:15" ht="12.75" thickBot="1">
      <c r="A29" s="70"/>
      <c r="B29" s="68" t="s">
        <v>13</v>
      </c>
      <c r="C29" s="68" t="s">
        <v>14</v>
      </c>
      <c r="D29" s="92" t="s">
        <v>15</v>
      </c>
      <c r="E29" s="93"/>
      <c r="F29" s="94"/>
      <c r="G29" s="92" t="s">
        <v>16</v>
      </c>
      <c r="H29" s="93"/>
      <c r="I29" s="94"/>
      <c r="J29" s="6"/>
      <c r="K29" s="1"/>
      <c r="L29" s="1"/>
      <c r="M29" s="1"/>
      <c r="N29" s="1"/>
      <c r="O29" s="1"/>
    </row>
    <row r="30" spans="1:15" ht="12.75" thickBot="1">
      <c r="A30" s="71"/>
      <c r="B30" s="95"/>
      <c r="C30" s="69"/>
      <c r="D30" s="11" t="s">
        <v>2</v>
      </c>
      <c r="E30" s="11" t="s">
        <v>1</v>
      </c>
      <c r="F30" s="11" t="s">
        <v>3</v>
      </c>
      <c r="G30" s="11" t="s">
        <v>17</v>
      </c>
      <c r="H30" s="11" t="s">
        <v>4</v>
      </c>
      <c r="I30" s="11" t="s">
        <v>5</v>
      </c>
      <c r="J30" s="1"/>
      <c r="K30" s="1"/>
      <c r="L30" s="1"/>
      <c r="M30" s="1"/>
      <c r="N30" s="1"/>
      <c r="O30" s="1"/>
    </row>
    <row r="31" spans="1:15" ht="12.75" thickBot="1">
      <c r="A31" s="23" t="s">
        <v>8</v>
      </c>
      <c r="B31" s="25">
        <v>140</v>
      </c>
      <c r="C31" s="25">
        <v>5</v>
      </c>
      <c r="D31" s="12">
        <f>FLOOR((B31)/(1.0278-(0.0278*C31)),2.5)</f>
        <v>157.5</v>
      </c>
      <c r="E31" s="21">
        <f>FLOOR(D31*(1.0278-(0.0278*5)),2.5)</f>
        <v>137.5</v>
      </c>
      <c r="F31" s="22">
        <f>FLOOR((E31*0.925),2.5)</f>
        <v>125</v>
      </c>
      <c r="G31" s="20">
        <f>FLOOR((Edzésterv!G41)/(1.0278-(0.0278*5)),2.5)</f>
        <v>160</v>
      </c>
      <c r="H31" s="21">
        <f>FLOOR(G31*(1.0278-(0.0278*3)),2.5)</f>
        <v>150</v>
      </c>
      <c r="I31" s="22">
        <f>FLOOR(H31*0.95,2.5)</f>
        <v>142.5</v>
      </c>
      <c r="J31" s="1"/>
      <c r="K31" s="1"/>
      <c r="L31" s="1"/>
      <c r="M31" s="1"/>
      <c r="N31" s="1"/>
      <c r="O31" s="1"/>
    </row>
    <row r="32" spans="1:15" ht="12.75" thickBot="1">
      <c r="A32" s="23" t="s">
        <v>9</v>
      </c>
      <c r="B32" s="26">
        <v>115</v>
      </c>
      <c r="C32" s="26">
        <v>5</v>
      </c>
      <c r="D32" s="14">
        <f>FLOOR((B32)/(1.0278-(0.0278*C32)),2.5)</f>
        <v>127.5</v>
      </c>
      <c r="E32" s="13">
        <f>FLOOR(D32*(1.0278-(0.0278*5)),2.5)</f>
        <v>112.5</v>
      </c>
      <c r="F32" s="16">
        <f>FLOOR((E32*0.925),2.5)</f>
        <v>102.5</v>
      </c>
      <c r="G32" s="15">
        <f>FLOOR((Edzésterv!G12)/(1.0278-(0.0278*5)),2.5)</f>
        <v>130</v>
      </c>
      <c r="H32" s="13">
        <f>FLOOR(G32*(1.0278-(0.0278*3)),2.5)</f>
        <v>122.5</v>
      </c>
      <c r="I32" s="16">
        <f>FLOOR(H32*0.95,2.5)</f>
        <v>115</v>
      </c>
      <c r="J32" s="1"/>
      <c r="K32" s="1"/>
      <c r="L32" s="1"/>
      <c r="M32" s="1"/>
      <c r="N32" s="1"/>
      <c r="O32" s="1"/>
    </row>
    <row r="33" spans="1:15" ht="12.75" thickBot="1">
      <c r="A33" s="23" t="s">
        <v>10</v>
      </c>
      <c r="B33" s="26">
        <v>100</v>
      </c>
      <c r="C33" s="26">
        <v>5</v>
      </c>
      <c r="D33" s="14">
        <f>FLOOR((B33)/(1.0278-(0.0278*C33)),2.5)</f>
        <v>112.5</v>
      </c>
      <c r="E33" s="13">
        <f>FLOOR(D33*(1.0278-(0.0278*5)),2.5)</f>
        <v>97.5</v>
      </c>
      <c r="F33" s="16">
        <f>FLOOR((E33*0.925),2.5)</f>
        <v>90</v>
      </c>
      <c r="G33" s="15">
        <f>FLOOR((Edzésterv!G17)/(1.0278-(0.0278*5)),2.5)</f>
        <v>112.5</v>
      </c>
      <c r="H33" s="13">
        <f>FLOOR(G33*(1.0278-(0.0278*3)),2.5)</f>
        <v>105</v>
      </c>
      <c r="I33" s="16">
        <f>FLOOR(H33*0.95,2.5)</f>
        <v>97.5</v>
      </c>
      <c r="J33" s="1"/>
      <c r="K33" s="1"/>
      <c r="L33" s="1"/>
      <c r="M33" s="1"/>
      <c r="N33" s="1"/>
      <c r="O33" s="1"/>
    </row>
    <row r="34" spans="1:15" ht="12.75" thickBot="1">
      <c r="A34" s="23" t="s">
        <v>11</v>
      </c>
      <c r="B34" s="26">
        <v>170</v>
      </c>
      <c r="C34" s="26">
        <v>3</v>
      </c>
      <c r="D34" s="14">
        <f>FLOOR((B34)/(1.0278-(0.0278*C34)),2.5)</f>
        <v>180</v>
      </c>
      <c r="E34" s="13">
        <f>FLOOR(D34*(1.0278-(0.0278*5)),2.5)</f>
        <v>157.5</v>
      </c>
      <c r="F34" s="16">
        <f>FLOOR((E34*0.925),2.5)</f>
        <v>145</v>
      </c>
      <c r="G34" s="15">
        <f>FLOOR((Edzésterv!G29*1.075)/(1.0278-(0.0278*5)),2.5)</f>
        <v>180</v>
      </c>
      <c r="H34" s="13">
        <f>FLOOR(G34*(1.0278-(0.0278*3)),2.5)</f>
        <v>167.5</v>
      </c>
      <c r="I34" s="16">
        <f>FLOOR(H34*0.95,2.5)</f>
        <v>157.5</v>
      </c>
      <c r="J34" s="1"/>
      <c r="K34" s="1"/>
      <c r="L34" s="1"/>
      <c r="M34" s="1"/>
      <c r="N34" s="1"/>
      <c r="O34" s="1"/>
    </row>
    <row r="35" spans="1:15" ht="12.75" thickBot="1">
      <c r="A35" s="23" t="s">
        <v>12</v>
      </c>
      <c r="B35" s="27">
        <v>80</v>
      </c>
      <c r="C35" s="27">
        <v>4</v>
      </c>
      <c r="D35" s="24">
        <f>FLOOR((B35)/(1.0278-(0.0278*C35)),2.5)</f>
        <v>85</v>
      </c>
      <c r="E35" s="18">
        <f>FLOOR(D35*(1.0278-(0.0278*5)),2.5)</f>
        <v>75</v>
      </c>
      <c r="F35" s="19">
        <f>FLOOR((E35*0.925),2.5)</f>
        <v>67.5</v>
      </c>
      <c r="G35" s="17">
        <f>FLOOR((Edzésterv!G34*1.075)/(1.0278-(0.0278*5)),2.5)</f>
        <v>82.5</v>
      </c>
      <c r="H35" s="18">
        <f>FLOOR(G35*(1.0278-(0.0278*3)),2.5)</f>
        <v>77.5</v>
      </c>
      <c r="I35" s="19">
        <f>FLOOR(H35*0.95,2.5)</f>
        <v>72.5</v>
      </c>
      <c r="J35" s="1"/>
      <c r="K35" s="1"/>
      <c r="L35" s="1"/>
      <c r="M35" s="1"/>
      <c r="N35" s="1"/>
      <c r="O35" s="1"/>
    </row>
    <row r="36" spans="1:15" ht="12.75" thickBo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thickBot="1">
      <c r="A37" s="23" t="s">
        <v>21</v>
      </c>
      <c r="B37" s="28">
        <v>0.8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thickBot="1">
      <c r="A38" s="23" t="s">
        <v>23</v>
      </c>
      <c r="B38" s="29">
        <v>0.1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 thickBot="1">
      <c r="A39" s="23" t="s">
        <v>25</v>
      </c>
      <c r="B39" s="30">
        <v>0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 thickBot="1">
      <c r="A40" s="3"/>
      <c r="B40" s="4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">
      <c r="A41" s="66" t="s">
        <v>27</v>
      </c>
      <c r="B41" s="78" t="s">
        <v>28</v>
      </c>
      <c r="C41" s="79"/>
      <c r="D41" s="79"/>
      <c r="E41" s="79"/>
      <c r="F41" s="79"/>
      <c r="G41" s="79"/>
      <c r="H41" s="79"/>
      <c r="I41" s="80"/>
      <c r="J41" s="1"/>
      <c r="K41" s="1"/>
      <c r="L41" s="1"/>
      <c r="M41" s="1"/>
      <c r="N41" s="1"/>
      <c r="O41" s="1"/>
    </row>
    <row r="42" spans="1:15" ht="12.75" thickBot="1">
      <c r="A42" s="67"/>
      <c r="B42" s="81"/>
      <c r="C42" s="82"/>
      <c r="D42" s="82"/>
      <c r="E42" s="82"/>
      <c r="F42" s="82"/>
      <c r="G42" s="82"/>
      <c r="H42" s="82"/>
      <c r="I42" s="83"/>
      <c r="J42" s="1"/>
      <c r="K42" s="1"/>
      <c r="L42" s="1"/>
      <c r="M42" s="1"/>
      <c r="N42" s="1"/>
      <c r="O42" s="1"/>
    </row>
    <row r="43" spans="1:15" ht="12">
      <c r="A43" s="66" t="s">
        <v>13</v>
      </c>
      <c r="B43" s="78" t="s">
        <v>18</v>
      </c>
      <c r="C43" s="79"/>
      <c r="D43" s="79"/>
      <c r="E43" s="79"/>
      <c r="F43" s="79"/>
      <c r="G43" s="79"/>
      <c r="H43" s="79"/>
      <c r="I43" s="80"/>
      <c r="J43" s="1"/>
      <c r="K43" s="1"/>
      <c r="L43" s="1"/>
      <c r="M43" s="1"/>
      <c r="N43" s="1"/>
      <c r="O43" s="1"/>
    </row>
    <row r="44" spans="1:15" ht="12.75" thickBot="1">
      <c r="A44" s="67"/>
      <c r="B44" s="81"/>
      <c r="C44" s="82"/>
      <c r="D44" s="82"/>
      <c r="E44" s="82"/>
      <c r="F44" s="82"/>
      <c r="G44" s="82"/>
      <c r="H44" s="82"/>
      <c r="I44" s="83"/>
      <c r="L44" s="1"/>
      <c r="M44" s="1"/>
      <c r="N44" s="1"/>
      <c r="O44" s="1"/>
    </row>
    <row r="45" spans="1:15" ht="12">
      <c r="A45" s="66" t="s">
        <v>19</v>
      </c>
      <c r="B45" s="78" t="s">
        <v>20</v>
      </c>
      <c r="C45" s="79"/>
      <c r="D45" s="79"/>
      <c r="E45" s="79"/>
      <c r="F45" s="79"/>
      <c r="G45" s="79"/>
      <c r="H45" s="79"/>
      <c r="I45" s="80"/>
      <c r="L45" s="1"/>
      <c r="M45" s="1"/>
      <c r="N45" s="1"/>
      <c r="O45" s="1"/>
    </row>
    <row r="46" spans="1:15" ht="12.75" thickBot="1">
      <c r="A46" s="67"/>
      <c r="B46" s="81"/>
      <c r="C46" s="82"/>
      <c r="D46" s="82"/>
      <c r="E46" s="82"/>
      <c r="F46" s="82"/>
      <c r="G46" s="82"/>
      <c r="H46" s="82"/>
      <c r="I46" s="83"/>
      <c r="L46" s="1"/>
      <c r="M46" s="1"/>
      <c r="N46" s="1"/>
      <c r="O46" s="1"/>
    </row>
    <row r="47" spans="1:15" ht="12">
      <c r="A47" s="66" t="s">
        <v>21</v>
      </c>
      <c r="B47" s="78" t="s">
        <v>22</v>
      </c>
      <c r="C47" s="79"/>
      <c r="D47" s="79"/>
      <c r="E47" s="79"/>
      <c r="F47" s="79"/>
      <c r="G47" s="79"/>
      <c r="H47" s="79"/>
      <c r="I47" s="80"/>
      <c r="L47" s="1"/>
      <c r="M47" s="1"/>
      <c r="N47" s="1"/>
      <c r="O47" s="1"/>
    </row>
    <row r="48" spans="1:15" ht="12.75" thickBot="1">
      <c r="A48" s="67"/>
      <c r="B48" s="81"/>
      <c r="C48" s="82"/>
      <c r="D48" s="82"/>
      <c r="E48" s="82"/>
      <c r="F48" s="82"/>
      <c r="G48" s="82"/>
      <c r="H48" s="82"/>
      <c r="I48" s="83"/>
      <c r="L48" s="1"/>
      <c r="M48" s="1"/>
      <c r="N48" s="1"/>
      <c r="O48" s="1"/>
    </row>
    <row r="49" spans="1:15" ht="12">
      <c r="A49" s="66" t="s">
        <v>23</v>
      </c>
      <c r="B49" s="78" t="s">
        <v>24</v>
      </c>
      <c r="C49" s="79"/>
      <c r="D49" s="79"/>
      <c r="E49" s="79"/>
      <c r="F49" s="79"/>
      <c r="G49" s="79"/>
      <c r="H49" s="79"/>
      <c r="I49" s="80"/>
      <c r="L49" s="1"/>
      <c r="M49" s="1"/>
      <c r="N49" s="1"/>
      <c r="O49" s="1"/>
    </row>
    <row r="50" spans="1:15" ht="12.75" thickBot="1">
      <c r="A50" s="67"/>
      <c r="B50" s="81"/>
      <c r="C50" s="82"/>
      <c r="D50" s="82"/>
      <c r="E50" s="82"/>
      <c r="F50" s="82"/>
      <c r="G50" s="82"/>
      <c r="H50" s="82"/>
      <c r="I50" s="83"/>
      <c r="L50" s="1"/>
      <c r="M50" s="1"/>
      <c r="N50" s="1"/>
      <c r="O50" s="1"/>
    </row>
    <row r="51" spans="1:15" ht="12.75" customHeight="1">
      <c r="A51" s="66" t="s">
        <v>25</v>
      </c>
      <c r="B51" s="72" t="s">
        <v>26</v>
      </c>
      <c r="C51" s="73"/>
      <c r="D51" s="73"/>
      <c r="E51" s="73"/>
      <c r="F51" s="73"/>
      <c r="G51" s="73"/>
      <c r="H51" s="73"/>
      <c r="I51" s="74"/>
      <c r="L51" s="1"/>
      <c r="M51" s="1"/>
      <c r="N51" s="1"/>
      <c r="O51" s="1"/>
    </row>
    <row r="52" spans="1:15" ht="12.75" thickBot="1">
      <c r="A52" s="67"/>
      <c r="B52" s="75"/>
      <c r="C52" s="76"/>
      <c r="D52" s="76"/>
      <c r="E52" s="76"/>
      <c r="F52" s="76"/>
      <c r="G52" s="76"/>
      <c r="H52" s="76"/>
      <c r="I52" s="77"/>
      <c r="L52" s="1"/>
      <c r="M52" s="1"/>
      <c r="N52" s="1"/>
      <c r="O52" s="1"/>
    </row>
    <row r="53" spans="12:15" ht="10.5" customHeight="1">
      <c r="L53" s="1"/>
      <c r="M53" s="1"/>
      <c r="N53" s="1"/>
      <c r="O53" s="1"/>
    </row>
    <row r="54" spans="12:15" ht="12">
      <c r="L54" s="1"/>
      <c r="M54" s="1"/>
      <c r="N54" s="1"/>
      <c r="O54" s="1"/>
    </row>
    <row r="55" spans="12:15" ht="12">
      <c r="L55" s="1"/>
      <c r="M55" s="1"/>
      <c r="N55" s="1"/>
      <c r="O55" s="1"/>
    </row>
    <row r="56" spans="12:15" ht="12">
      <c r="L56" s="1"/>
      <c r="M56" s="1"/>
      <c r="N56" s="1"/>
      <c r="O56" s="1"/>
    </row>
    <row r="57" spans="12:15" ht="12">
      <c r="L57" s="1"/>
      <c r="M57" s="1"/>
      <c r="N57" s="1"/>
      <c r="O57" s="1"/>
    </row>
    <row r="58" spans="12:15" ht="12">
      <c r="L58" s="1"/>
      <c r="M58" s="1"/>
      <c r="N58" s="1"/>
      <c r="O58" s="1"/>
    </row>
    <row r="59" spans="12:15" ht="12">
      <c r="L59" s="1"/>
      <c r="M59" s="1"/>
      <c r="N59" s="1"/>
      <c r="O59" s="1"/>
    </row>
    <row r="60" spans="12:15" ht="12">
      <c r="L60" s="1"/>
      <c r="M60" s="1"/>
      <c r="N60" s="1"/>
      <c r="O60" s="1"/>
    </row>
    <row r="61" spans="12:15" ht="12">
      <c r="L61" s="1"/>
      <c r="M61" s="1"/>
      <c r="N61" s="1"/>
      <c r="O61" s="1"/>
    </row>
    <row r="62" spans="12:15" ht="12">
      <c r="L62" s="1"/>
      <c r="M62" s="1"/>
      <c r="N62" s="1"/>
      <c r="O62" s="1"/>
    </row>
    <row r="63" spans="12:15" ht="12">
      <c r="L63" s="1"/>
      <c r="M63" s="1"/>
      <c r="N63" s="1"/>
      <c r="O63" s="1"/>
    </row>
    <row r="64" spans="12:15" ht="12">
      <c r="L64" s="1"/>
      <c r="M64" s="1"/>
      <c r="N64" s="1"/>
      <c r="O64" s="1"/>
    </row>
    <row r="65" spans="12:15" ht="12">
      <c r="L65" s="1"/>
      <c r="M65" s="1"/>
      <c r="N65" s="1"/>
      <c r="O65" s="1"/>
    </row>
    <row r="66" spans="12:15" ht="12">
      <c r="L66" s="1"/>
      <c r="M66" s="1"/>
      <c r="N66" s="1"/>
      <c r="O66" s="1"/>
    </row>
    <row r="67" spans="12:15" ht="12">
      <c r="L67" s="1"/>
      <c r="M67" s="1"/>
      <c r="N67" s="1"/>
      <c r="O67" s="1"/>
    </row>
    <row r="68" spans="12:15" ht="12">
      <c r="L68" s="1"/>
      <c r="M68" s="1"/>
      <c r="N68" s="1"/>
      <c r="O68" s="1"/>
    </row>
    <row r="69" spans="12:15" ht="12">
      <c r="L69" s="1"/>
      <c r="M69" s="1"/>
      <c r="N69" s="1"/>
      <c r="O69" s="1"/>
    </row>
    <row r="70" spans="12:15" ht="12">
      <c r="L70" s="1"/>
      <c r="M70" s="1"/>
      <c r="N70" s="1"/>
      <c r="O70" s="1"/>
    </row>
    <row r="71" spans="12:15" ht="12">
      <c r="L71" s="1"/>
      <c r="M71" s="1"/>
      <c r="N71" s="1"/>
      <c r="O71" s="1"/>
    </row>
    <row r="72" spans="12:15" ht="12">
      <c r="L72" s="1"/>
      <c r="M72" s="1"/>
      <c r="N72" s="1"/>
      <c r="O72" s="1"/>
    </row>
    <row r="73" spans="12:15" ht="12">
      <c r="L73" s="1"/>
      <c r="M73" s="1"/>
      <c r="N73" s="1"/>
      <c r="O73" s="1"/>
    </row>
    <row r="74" spans="12:15" ht="12">
      <c r="L74" s="1"/>
      <c r="M74" s="1"/>
      <c r="N74" s="1"/>
      <c r="O74" s="1"/>
    </row>
    <row r="75" spans="12:15" ht="12">
      <c r="L75" s="1"/>
      <c r="M75" s="1"/>
      <c r="N75" s="1"/>
      <c r="O75" s="1"/>
    </row>
    <row r="76" spans="12:15" ht="12">
      <c r="L76" s="1"/>
      <c r="M76" s="1"/>
      <c r="N76" s="1"/>
      <c r="O76" s="1"/>
    </row>
    <row r="77" spans="12:15" ht="12">
      <c r="L77" s="1"/>
      <c r="M77" s="1"/>
      <c r="N77" s="1"/>
      <c r="O77" s="1"/>
    </row>
    <row r="78" spans="12:15" ht="12">
      <c r="L78" s="1"/>
      <c r="M78" s="1"/>
      <c r="N78" s="1"/>
      <c r="O78" s="1"/>
    </row>
    <row r="79" spans="12:15" ht="12">
      <c r="L79" s="1"/>
      <c r="M79" s="1"/>
      <c r="N79" s="1"/>
      <c r="O79" s="1"/>
    </row>
    <row r="80" spans="12:15" ht="12">
      <c r="L80" s="1"/>
      <c r="M80" s="1"/>
      <c r="N80" s="1"/>
      <c r="O80" s="1"/>
    </row>
    <row r="81" spans="12:15" ht="12">
      <c r="L81" s="1"/>
      <c r="M81" s="1"/>
      <c r="N81" s="1"/>
      <c r="O81" s="1"/>
    </row>
    <row r="82" spans="12:15" ht="12">
      <c r="L82" s="1"/>
      <c r="M82" s="1"/>
      <c r="N82" s="1"/>
      <c r="O82" s="1"/>
    </row>
    <row r="83" spans="12:15" ht="12">
      <c r="L83" s="1"/>
      <c r="M83" s="1"/>
      <c r="N83" s="1"/>
      <c r="O83" s="1"/>
    </row>
    <row r="84" spans="12:15" ht="12">
      <c r="L84" s="1"/>
      <c r="M84" s="1"/>
      <c r="N84" s="1"/>
      <c r="O84" s="1"/>
    </row>
    <row r="85" spans="12:15" ht="12">
      <c r="L85" s="1"/>
      <c r="M85" s="1"/>
      <c r="N85" s="1"/>
      <c r="O85" s="1"/>
    </row>
    <row r="86" spans="12:15" ht="12">
      <c r="L86" s="1"/>
      <c r="M86" s="1"/>
      <c r="N86" s="1"/>
      <c r="O86" s="1"/>
    </row>
    <row r="87" spans="12:15" ht="12">
      <c r="L87" s="1"/>
      <c r="M87" s="1"/>
      <c r="N87" s="1"/>
      <c r="O87" s="1"/>
    </row>
    <row r="88" spans="12:15" ht="12">
      <c r="L88" s="1"/>
      <c r="M88" s="1"/>
      <c r="N88" s="1"/>
      <c r="O88" s="1"/>
    </row>
    <row r="89" spans="12:15" ht="12">
      <c r="L89" s="1"/>
      <c r="M89" s="1"/>
      <c r="N89" s="1"/>
      <c r="O89" s="1"/>
    </row>
    <row r="90" spans="12:15" ht="12">
      <c r="L90" s="1"/>
      <c r="M90" s="1"/>
      <c r="N90" s="1"/>
      <c r="O90" s="1"/>
    </row>
    <row r="91" spans="12:15" ht="12">
      <c r="L91" s="1"/>
      <c r="M91" s="1"/>
      <c r="N91" s="1"/>
      <c r="O91" s="1"/>
    </row>
    <row r="92" spans="12:15" ht="12">
      <c r="L92" s="1"/>
      <c r="M92" s="1"/>
      <c r="N92" s="1"/>
      <c r="O92" s="1"/>
    </row>
    <row r="93" spans="12:15" ht="12">
      <c r="L93" s="1"/>
      <c r="M93" s="1"/>
      <c r="N93" s="1"/>
      <c r="O93" s="1"/>
    </row>
    <row r="94" spans="12:15" ht="12">
      <c r="L94" s="1"/>
      <c r="M94" s="1"/>
      <c r="N94" s="1"/>
      <c r="O94" s="1"/>
    </row>
    <row r="95" spans="12:15" ht="12">
      <c r="L95" s="1"/>
      <c r="M95" s="1"/>
      <c r="N95" s="1"/>
      <c r="O95" s="1"/>
    </row>
    <row r="96" spans="12:15" ht="12">
      <c r="L96" s="1"/>
      <c r="M96" s="1"/>
      <c r="N96" s="1"/>
      <c r="O96" s="1"/>
    </row>
    <row r="97" spans="12:15" ht="12">
      <c r="L97" s="1"/>
      <c r="M97" s="1"/>
      <c r="N97" s="1"/>
      <c r="O97" s="1"/>
    </row>
    <row r="98" spans="12:15" ht="12">
      <c r="L98" s="1"/>
      <c r="M98" s="1"/>
      <c r="N98" s="1"/>
      <c r="O98" s="1"/>
    </row>
    <row r="99" spans="12:15" ht="12">
      <c r="L99" s="1"/>
      <c r="M99" s="1"/>
      <c r="N99" s="1"/>
      <c r="O99" s="1"/>
    </row>
    <row r="100" spans="12:15" ht="12">
      <c r="L100" s="1"/>
      <c r="M100" s="1"/>
      <c r="N100" s="1"/>
      <c r="O100" s="1"/>
    </row>
    <row r="101" spans="12:15" ht="12">
      <c r="L101" s="1"/>
      <c r="M101" s="1"/>
      <c r="N101" s="1"/>
      <c r="O101" s="1"/>
    </row>
    <row r="102" spans="12:15" ht="12">
      <c r="L102" s="1"/>
      <c r="M102" s="1"/>
      <c r="N102" s="1"/>
      <c r="O102" s="1"/>
    </row>
    <row r="103" spans="12:15" ht="12">
      <c r="L103" s="1"/>
      <c r="M103" s="1"/>
      <c r="N103" s="1"/>
      <c r="O103" s="1"/>
    </row>
    <row r="104" spans="12:15" ht="12">
      <c r="L104" s="1"/>
      <c r="M104" s="1"/>
      <c r="N104" s="1"/>
      <c r="O104" s="1"/>
    </row>
    <row r="105" spans="12:15" ht="12">
      <c r="L105" s="1"/>
      <c r="M105" s="1"/>
      <c r="N105" s="1"/>
      <c r="O105" s="1"/>
    </row>
  </sheetData>
  <sheetProtection/>
  <mergeCells count="22">
    <mergeCell ref="G29:I29"/>
    <mergeCell ref="B29:B30"/>
    <mergeCell ref="A1:I7"/>
    <mergeCell ref="A14:A18"/>
    <mergeCell ref="B14:I18"/>
    <mergeCell ref="A20:A26"/>
    <mergeCell ref="B20:I26"/>
    <mergeCell ref="B47:I48"/>
    <mergeCell ref="B45:I46"/>
    <mergeCell ref="B43:I44"/>
    <mergeCell ref="B41:I42"/>
    <mergeCell ref="D29:F29"/>
    <mergeCell ref="A51:A52"/>
    <mergeCell ref="C29:C30"/>
    <mergeCell ref="A41:A42"/>
    <mergeCell ref="A43:A44"/>
    <mergeCell ref="A45:A46"/>
    <mergeCell ref="A47:A48"/>
    <mergeCell ref="A49:A50"/>
    <mergeCell ref="A29:A30"/>
    <mergeCell ref="B51:I52"/>
    <mergeCell ref="B49:I50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="90" zoomScaleNormal="90" zoomScaleSheetLayoutView="90" workbookViewId="0" topLeftCell="A1">
      <selection activeCell="D17" sqref="D17"/>
    </sheetView>
  </sheetViews>
  <sheetFormatPr defaultColWidth="8.8515625" defaultRowHeight="12.75"/>
  <cols>
    <col min="1" max="1" width="8.8515625" style="0" customWidth="1"/>
    <col min="2" max="2" width="14.28125" style="0" customWidth="1"/>
    <col min="3" max="3" width="10.00390625" style="0" customWidth="1"/>
    <col min="4" max="7" width="13.00390625" style="10" customWidth="1"/>
    <col min="8" max="8" width="10.00390625" style="10" customWidth="1"/>
    <col min="9" max="10" width="13.00390625" style="10" customWidth="1"/>
    <col min="11" max="11" width="10.00390625" style="10" customWidth="1"/>
    <col min="12" max="14" width="13.00390625" style="10" customWidth="1"/>
  </cols>
  <sheetData>
    <row r="1" spans="1:14" ht="15.75" thickBot="1">
      <c r="A1" s="105" t="s">
        <v>31</v>
      </c>
      <c r="B1" s="105" t="s">
        <v>32</v>
      </c>
      <c r="C1" s="96" t="s">
        <v>15</v>
      </c>
      <c r="D1" s="97"/>
      <c r="E1" s="97"/>
      <c r="F1" s="97"/>
      <c r="G1" s="98"/>
      <c r="H1" s="99" t="s">
        <v>29</v>
      </c>
      <c r="I1" s="100"/>
      <c r="J1" s="101"/>
      <c r="K1" s="99" t="s">
        <v>16</v>
      </c>
      <c r="L1" s="100"/>
      <c r="M1" s="100"/>
      <c r="N1" s="101"/>
    </row>
    <row r="2" spans="1:15" ht="12.75" thickBot="1">
      <c r="A2" s="107"/>
      <c r="B2" s="106"/>
      <c r="C2" s="43" t="s">
        <v>33</v>
      </c>
      <c r="D2" s="44" t="s">
        <v>34</v>
      </c>
      <c r="E2" s="44" t="s">
        <v>35</v>
      </c>
      <c r="F2" s="44" t="s">
        <v>36</v>
      </c>
      <c r="G2" s="45" t="s">
        <v>37</v>
      </c>
      <c r="H2" s="46" t="s">
        <v>33</v>
      </c>
      <c r="I2" s="44" t="s">
        <v>38</v>
      </c>
      <c r="J2" s="45" t="s">
        <v>39</v>
      </c>
      <c r="K2" s="46" t="s">
        <v>33</v>
      </c>
      <c r="L2" s="44" t="s">
        <v>40</v>
      </c>
      <c r="M2" s="44" t="s">
        <v>41</v>
      </c>
      <c r="N2" s="45" t="s">
        <v>42</v>
      </c>
      <c r="O2" t="s">
        <v>0</v>
      </c>
    </row>
    <row r="3" spans="1:14" ht="12">
      <c r="A3" s="102" t="s">
        <v>48</v>
      </c>
      <c r="B3" s="108" t="s">
        <v>8</v>
      </c>
      <c r="C3" s="47">
        <v>5</v>
      </c>
      <c r="D3" s="34">
        <f>FLOOR(F3*Alapok!$B$37,2.5)</f>
        <v>100</v>
      </c>
      <c r="E3" s="34">
        <f>FLOOR(D3+(F3-D3)/2,2.5)</f>
        <v>112.5</v>
      </c>
      <c r="F3" s="34">
        <f>FLOOR(Alapok!$F$31*(1+Alapok!$B$39),2.5)</f>
        <v>125</v>
      </c>
      <c r="G3" s="42">
        <f>FLOOR(F3*1.05,2.5)</f>
        <v>130</v>
      </c>
      <c r="H3" s="52">
        <v>3</v>
      </c>
      <c r="I3" s="34">
        <f>FLOOR(G3,2.5)</f>
        <v>130</v>
      </c>
      <c r="J3" s="42">
        <f>FLOOR(I3+(M3-I3)/3,2.5)</f>
        <v>132.5</v>
      </c>
      <c r="K3" s="58">
        <v>3</v>
      </c>
      <c r="L3" s="34">
        <f>FLOOR(I3+((M3-I3)/3)*2,2.5)</f>
        <v>137.5</v>
      </c>
      <c r="M3" s="34">
        <f>FLOOR(Alapok!$I$31,2.5)</f>
        <v>142.5</v>
      </c>
      <c r="N3" s="42">
        <f>FLOOR(M3*1.025,2.5)</f>
        <v>145</v>
      </c>
    </row>
    <row r="4" spans="1:14" ht="12">
      <c r="A4" s="103"/>
      <c r="B4" s="109"/>
      <c r="C4" s="48">
        <v>5</v>
      </c>
      <c r="D4" s="33">
        <f>FLOOR(F4*Alapok!$B$37,2.5)</f>
        <v>100</v>
      </c>
      <c r="E4" s="33">
        <f>FLOOR(D4+(F4-D4)/2,2.5)</f>
        <v>112.5</v>
      </c>
      <c r="F4" s="33">
        <f>FLOOR(Alapok!$F$31*(1+Alapok!$B$39),2.5)</f>
        <v>125</v>
      </c>
      <c r="G4" s="37">
        <f>FLOOR(F4*1.05,2.5)</f>
        <v>130</v>
      </c>
      <c r="H4" s="53">
        <v>3</v>
      </c>
      <c r="I4" s="33">
        <f>FLOOR(G4,2.5)</f>
        <v>130</v>
      </c>
      <c r="J4" s="37">
        <f>FLOOR(I4+(M4-I4)/3,2.5)</f>
        <v>132.5</v>
      </c>
      <c r="K4" s="59">
        <v>3</v>
      </c>
      <c r="L4" s="33">
        <f>FLOOR(I4+((M4-I4)/3)*2,2.5)</f>
        <v>137.5</v>
      </c>
      <c r="M4" s="33">
        <f>FLOOR(Alapok!$I$31,2.5)</f>
        <v>142.5</v>
      </c>
      <c r="N4" s="37">
        <f>FLOOR(M4*1.025,2.5)</f>
        <v>145</v>
      </c>
    </row>
    <row r="5" spans="1:14" ht="12">
      <c r="A5" s="103"/>
      <c r="B5" s="109"/>
      <c r="C5" s="48">
        <v>5</v>
      </c>
      <c r="D5" s="33">
        <f>FLOOR(F5*Alapok!$B$37,2.5)</f>
        <v>100</v>
      </c>
      <c r="E5" s="33">
        <f>FLOOR(D5+(F5-D5)/2,2.5)</f>
        <v>112.5</v>
      </c>
      <c r="F5" s="33">
        <f>FLOOR(Alapok!$F$31*(1+Alapok!$B$39),2.5)</f>
        <v>125</v>
      </c>
      <c r="G5" s="37">
        <f>FLOOR(F5*1.05,2.5)</f>
        <v>130</v>
      </c>
      <c r="H5" s="53">
        <v>3</v>
      </c>
      <c r="I5" s="33">
        <f>FLOOR(G5,2.5)</f>
        <v>130</v>
      </c>
      <c r="J5" s="37">
        <f>FLOOR(I5+(M5-I5)/3,2.5)</f>
        <v>132.5</v>
      </c>
      <c r="K5" s="59">
        <v>3</v>
      </c>
      <c r="L5" s="33">
        <f>FLOOR(I5+((M5-I5)/3)*2,2.5)</f>
        <v>137.5</v>
      </c>
      <c r="M5" s="33">
        <f>FLOOR(Alapok!$I$31,2.5)</f>
        <v>142.5</v>
      </c>
      <c r="N5" s="37">
        <f>FLOOR(M5*1.025,2.5)</f>
        <v>145</v>
      </c>
    </row>
    <row r="6" spans="1:14" ht="12">
      <c r="A6" s="103"/>
      <c r="B6" s="109"/>
      <c r="C6" s="48">
        <v>5</v>
      </c>
      <c r="D6" s="33">
        <f>FLOOR(F6*Alapok!$B$37,2.5)</f>
        <v>100</v>
      </c>
      <c r="E6" s="33">
        <f>FLOOR(D6+(F6-D6)/2,2.5)</f>
        <v>112.5</v>
      </c>
      <c r="F6" s="33">
        <f>FLOOR(Alapok!$F$31*(1+Alapok!$B$39),2.5)</f>
        <v>125</v>
      </c>
      <c r="G6" s="37">
        <f>FLOOR(F6*1.05,2.5)</f>
        <v>130</v>
      </c>
      <c r="H6" s="53"/>
      <c r="I6" s="33"/>
      <c r="J6" s="37"/>
      <c r="K6" s="59"/>
      <c r="L6" s="33"/>
      <c r="M6" s="33"/>
      <c r="N6" s="37"/>
    </row>
    <row r="7" spans="1:14" ht="12.75" thickBot="1">
      <c r="A7" s="103"/>
      <c r="B7" s="106"/>
      <c r="C7" s="49">
        <v>5</v>
      </c>
      <c r="D7" s="38">
        <f>FLOOR(F7*Alapok!$B$37,2.5)</f>
        <v>100</v>
      </c>
      <c r="E7" s="38">
        <f>FLOOR(D7+(F7-D7)/2,2.5)</f>
        <v>112.5</v>
      </c>
      <c r="F7" s="38">
        <f>FLOOR(Alapok!$F$31*(1+Alapok!$B$39),2.5)</f>
        <v>125</v>
      </c>
      <c r="G7" s="39">
        <f>FLOOR(F7*1.05,2.5)</f>
        <v>130</v>
      </c>
      <c r="H7" s="54"/>
      <c r="I7" s="38"/>
      <c r="J7" s="39"/>
      <c r="K7" s="60"/>
      <c r="L7" s="38"/>
      <c r="M7" s="38"/>
      <c r="N7" s="39"/>
    </row>
    <row r="8" spans="1:14" ht="12">
      <c r="A8" s="103"/>
      <c r="B8" s="108" t="s">
        <v>9</v>
      </c>
      <c r="C8" s="50">
        <v>5</v>
      </c>
      <c r="D8" s="35">
        <f>FLOOR(D$12*(1-4*Alapok!$B$38),2.5)</f>
        <v>52.5</v>
      </c>
      <c r="E8" s="35">
        <f>FLOOR(E$12*(1-4*Alapok!$B$38),2.5)</f>
        <v>60</v>
      </c>
      <c r="F8" s="35">
        <f>FLOOR(F$12*(1-4*Alapok!$B$38),2.5)</f>
        <v>67.5</v>
      </c>
      <c r="G8" s="36">
        <f>FLOOR(G$12*(1-4*Alapok!$B$38),2.5)</f>
        <v>70</v>
      </c>
      <c r="H8" s="55">
        <v>3</v>
      </c>
      <c r="I8" s="35">
        <f>FLOOR(I10*0.8,2.5)</f>
        <v>92.5</v>
      </c>
      <c r="J8" s="36">
        <f>FLOOR(J10*0.8,2.5)</f>
        <v>92.5</v>
      </c>
      <c r="K8" s="61">
        <v>3</v>
      </c>
      <c r="L8" s="35">
        <f>FLOOR(L10*0.8,2.5)</f>
        <v>95</v>
      </c>
      <c r="M8" s="35">
        <f>FLOOR(M10*0.8,2.5)</f>
        <v>97.5</v>
      </c>
      <c r="N8" s="36">
        <f>FLOOR(N10*0.8,2.5)</f>
        <v>100</v>
      </c>
    </row>
    <row r="9" spans="1:14" ht="12">
      <c r="A9" s="103"/>
      <c r="B9" s="109"/>
      <c r="C9" s="48">
        <v>5</v>
      </c>
      <c r="D9" s="33">
        <f>FLOOR(D$12*(1-3*Alapok!$B$38),2.5)</f>
        <v>62.5</v>
      </c>
      <c r="E9" s="33">
        <f>FLOOR(E$12*(1-3*Alapok!$B$38),2.5)</f>
        <v>70</v>
      </c>
      <c r="F9" s="33">
        <f>FLOOR(F$12*(1-3*Alapok!$B$38),2.5)</f>
        <v>77.5</v>
      </c>
      <c r="G9" s="37">
        <f>FLOOR(G$12*(1-3*Alapok!$B$38),2.5)</f>
        <v>80</v>
      </c>
      <c r="H9" s="53">
        <v>3</v>
      </c>
      <c r="I9" s="33">
        <f>FLOOR(I10*0.9,2.5)</f>
        <v>105</v>
      </c>
      <c r="J9" s="37">
        <f>FLOOR(J10*0.9,2.5)</f>
        <v>105</v>
      </c>
      <c r="K9" s="59">
        <v>3</v>
      </c>
      <c r="L9" s="33">
        <f>FLOOR(L10*0.9,2.5)</f>
        <v>107.5</v>
      </c>
      <c r="M9" s="33">
        <f>FLOOR(M10*0.9,2.5)</f>
        <v>110</v>
      </c>
      <c r="N9" s="37">
        <f>FLOOR(N10*0.9,2.5)</f>
        <v>112.5</v>
      </c>
    </row>
    <row r="10" spans="1:14" ht="12">
      <c r="A10" s="103"/>
      <c r="B10" s="109"/>
      <c r="C10" s="48">
        <v>5</v>
      </c>
      <c r="D10" s="33">
        <f>FLOOR(D$12*(1-2*Alapok!$B$38),2.5)</f>
        <v>70</v>
      </c>
      <c r="E10" s="33">
        <f>FLOOR(E$12*(1-2*Alapok!$B$38),2.5)</f>
        <v>80</v>
      </c>
      <c r="F10" s="33">
        <f>FLOOR(F$12*(1-2*Alapok!$B$38),2.5)</f>
        <v>90</v>
      </c>
      <c r="G10" s="37">
        <f>FLOOR(G$12*(1-2*Alapok!$B$38),2.5)</f>
        <v>92.5</v>
      </c>
      <c r="H10" s="53">
        <v>3</v>
      </c>
      <c r="I10" s="33">
        <f>FLOOR(G12,2.5)</f>
        <v>117.5</v>
      </c>
      <c r="J10" s="37">
        <f>FLOOR(I10+(M10-I10)/3,2.5)</f>
        <v>117.5</v>
      </c>
      <c r="K10" s="59">
        <v>3</v>
      </c>
      <c r="L10" s="33">
        <f>FLOOR(I10+((M10-I10)/3)*2,2.5)</f>
        <v>120</v>
      </c>
      <c r="M10" s="33">
        <f>FLOOR(Alapok!H32,2.5)</f>
        <v>122.5</v>
      </c>
      <c r="N10" s="37">
        <f>FLOOR(M10*1.025,2.5)</f>
        <v>125</v>
      </c>
    </row>
    <row r="11" spans="1:14" ht="12">
      <c r="A11" s="103"/>
      <c r="B11" s="109"/>
      <c r="C11" s="48">
        <v>5</v>
      </c>
      <c r="D11" s="33">
        <f>FLOOR(D$12*(1-Alapok!$B$38),2.5)</f>
        <v>80</v>
      </c>
      <c r="E11" s="33">
        <f>FLOOR(E$12*(1-Alapok!$B$38),2.5)</f>
        <v>90</v>
      </c>
      <c r="F11" s="33">
        <f>FLOOR(F$12*(1-Alapok!$B$38),2.5)</f>
        <v>100</v>
      </c>
      <c r="G11" s="37">
        <f>FLOOR(G$12*(1-Alapok!$B$38),2.5)</f>
        <v>105</v>
      </c>
      <c r="H11" s="53"/>
      <c r="I11" s="33"/>
      <c r="J11" s="37"/>
      <c r="K11" s="59"/>
      <c r="L11" s="33"/>
      <c r="M11" s="33"/>
      <c r="N11" s="37"/>
    </row>
    <row r="12" spans="1:14" ht="12.75" thickBot="1">
      <c r="A12" s="103"/>
      <c r="B12" s="106"/>
      <c r="C12" s="49">
        <v>5</v>
      </c>
      <c r="D12" s="38">
        <f>FLOOR(F12*Alapok!$B$37,2.5)</f>
        <v>90</v>
      </c>
      <c r="E12" s="38">
        <f>FLOOR(D12+(F12-D12)/2,2.5)</f>
        <v>100</v>
      </c>
      <c r="F12" s="38">
        <f>FLOOR(Alapok!$E$32*(1+Alapok!$B$39),2.5)</f>
        <v>112.5</v>
      </c>
      <c r="G12" s="39">
        <f>FLOOR(F12*1.05,2.5)</f>
        <v>117.5</v>
      </c>
      <c r="H12" s="54"/>
      <c r="I12" s="38"/>
      <c r="J12" s="39"/>
      <c r="K12" s="60"/>
      <c r="L12" s="38"/>
      <c r="M12" s="38"/>
      <c r="N12" s="39"/>
    </row>
    <row r="13" spans="1:14" ht="12">
      <c r="A13" s="103"/>
      <c r="B13" s="108" t="s">
        <v>10</v>
      </c>
      <c r="C13" s="50">
        <v>5</v>
      </c>
      <c r="D13" s="35">
        <f>FLOOR(D$17*(1-4*Alapok!$B$38),2.5)</f>
        <v>45</v>
      </c>
      <c r="E13" s="35">
        <f>FLOOR(E$17*(1-4*Alapok!$B$38),2.5)</f>
        <v>52.5</v>
      </c>
      <c r="F13" s="35">
        <f>FLOOR(F$17*(1-4*Alapok!$B$38),2.5)</f>
        <v>57.5</v>
      </c>
      <c r="G13" s="36">
        <f>FLOOR(G$17*(1-4*Alapok!$B$38),2.5)</f>
        <v>60</v>
      </c>
      <c r="H13" s="55">
        <v>3</v>
      </c>
      <c r="I13" s="35">
        <f>FLOOR(I15*0.8,2.5)</f>
        <v>80</v>
      </c>
      <c r="J13" s="36">
        <f>FLOOR(J15*0.8,2.5)</f>
        <v>80</v>
      </c>
      <c r="K13" s="61">
        <v>3</v>
      </c>
      <c r="L13" s="35">
        <f>FLOOR(L15*0.8,2.5)</f>
        <v>80</v>
      </c>
      <c r="M13" s="35">
        <f>FLOOR(M15*0.8,2.5)</f>
        <v>82.5</v>
      </c>
      <c r="N13" s="36">
        <f>FLOOR(N15*0.8,2.5)</f>
        <v>85</v>
      </c>
    </row>
    <row r="14" spans="1:14" ht="12">
      <c r="A14" s="103"/>
      <c r="B14" s="109"/>
      <c r="C14" s="48">
        <v>5</v>
      </c>
      <c r="D14" s="33">
        <f>FLOOR(D$17*(1-3*Alapok!$B$38),2.5)</f>
        <v>52.5</v>
      </c>
      <c r="E14" s="33">
        <f>FLOOR(E$17*(1-3*Alapok!$B$38),2.5)</f>
        <v>60</v>
      </c>
      <c r="F14" s="33">
        <f>FLOOR(F$17*(1-3*Alapok!$B$38),2.5)</f>
        <v>67.5</v>
      </c>
      <c r="G14" s="37">
        <f>FLOOR(G$17*(1-3*Alapok!$B$38),2.5)</f>
        <v>70</v>
      </c>
      <c r="H14" s="53">
        <v>3</v>
      </c>
      <c r="I14" s="33">
        <f>FLOOR(I15*0.9,2.5)</f>
        <v>90</v>
      </c>
      <c r="J14" s="37">
        <f>FLOOR(J15*0.9,2.5)</f>
        <v>90</v>
      </c>
      <c r="K14" s="59">
        <v>3</v>
      </c>
      <c r="L14" s="33">
        <f>FLOOR(L15*0.9,2.5)</f>
        <v>90</v>
      </c>
      <c r="M14" s="33">
        <f>FLOOR(M15*0.9,2.5)</f>
        <v>92.5</v>
      </c>
      <c r="N14" s="37">
        <f>FLOOR(N15*0.9,2.5)</f>
        <v>95</v>
      </c>
    </row>
    <row r="15" spans="1:14" ht="12">
      <c r="A15" s="103"/>
      <c r="B15" s="109"/>
      <c r="C15" s="48">
        <v>5</v>
      </c>
      <c r="D15" s="33">
        <f>FLOOR(D$17*(1-2*Alapok!$B$38),2.5)</f>
        <v>60</v>
      </c>
      <c r="E15" s="33">
        <f>FLOOR(E$17*(1-2*Alapok!$B$38),2.5)</f>
        <v>70</v>
      </c>
      <c r="F15" s="33">
        <f>FLOOR(F$17*(1-2*Alapok!$B$38),2.5)</f>
        <v>77.5</v>
      </c>
      <c r="G15" s="37">
        <f>FLOOR(G$17*(1-2*Alapok!$B$38),2.5)</f>
        <v>80</v>
      </c>
      <c r="H15" s="53">
        <v>3</v>
      </c>
      <c r="I15" s="33">
        <f>FLOOR(G17,2.5)</f>
        <v>100</v>
      </c>
      <c r="J15" s="37">
        <f>FLOOR(I15+(M15-I15)/3,2.5)</f>
        <v>100</v>
      </c>
      <c r="K15" s="59">
        <v>3</v>
      </c>
      <c r="L15" s="33">
        <f>FLOOR(I15+((M15-I15)/3)*2,2.5)</f>
        <v>102.5</v>
      </c>
      <c r="M15" s="33">
        <f>FLOOR(Alapok!H33,2.5)</f>
        <v>105</v>
      </c>
      <c r="N15" s="37">
        <f>FLOOR(M15*1.025,2.5)</f>
        <v>107.5</v>
      </c>
    </row>
    <row r="16" spans="1:14" ht="12">
      <c r="A16" s="103"/>
      <c r="B16" s="109"/>
      <c r="C16" s="48">
        <v>5</v>
      </c>
      <c r="D16" s="33">
        <f>FLOOR(D$17*(1-Alapok!$B$38),2.5)</f>
        <v>67.5</v>
      </c>
      <c r="E16" s="33">
        <f>FLOOR(E$17*(1-Alapok!$B$38),2.5)</f>
        <v>77.5</v>
      </c>
      <c r="F16" s="33">
        <f>FLOOR(F$17*(1-Alapok!$B$38),2.5)</f>
        <v>87.5</v>
      </c>
      <c r="G16" s="37">
        <f>FLOOR(G$17*(1-Alapok!$B$38),2.5)</f>
        <v>90</v>
      </c>
      <c r="H16" s="53"/>
      <c r="I16" s="33"/>
      <c r="J16" s="37"/>
      <c r="K16" s="62"/>
      <c r="L16" s="33"/>
      <c r="M16" s="33"/>
      <c r="N16" s="37"/>
    </row>
    <row r="17" spans="1:14" ht="12.75" thickBot="1">
      <c r="A17" s="103"/>
      <c r="B17" s="106"/>
      <c r="C17" s="49">
        <v>5</v>
      </c>
      <c r="D17" s="38">
        <f>FLOOR(F17*Alapok!$B$37,2.5)</f>
        <v>77.5</v>
      </c>
      <c r="E17" s="38">
        <f>FLOOR(D17+(F17-D17)/2,2.5)</f>
        <v>87.5</v>
      </c>
      <c r="F17" s="38">
        <f>FLOOR(Alapok!$E$33*(1+Alapok!$B$39),2.5)</f>
        <v>97.5</v>
      </c>
      <c r="G17" s="39">
        <f>FLOOR(F17*1.05,2.5)</f>
        <v>100</v>
      </c>
      <c r="H17" s="56"/>
      <c r="I17" s="38"/>
      <c r="J17" s="39"/>
      <c r="K17" s="56"/>
      <c r="L17" s="38"/>
      <c r="M17" s="38"/>
      <c r="N17" s="39"/>
    </row>
    <row r="18" spans="1:14" ht="12.75" thickBot="1">
      <c r="A18" s="104"/>
      <c r="B18" s="31" t="s">
        <v>43</v>
      </c>
      <c r="C18" s="51" t="s">
        <v>44</v>
      </c>
      <c r="D18" s="40"/>
      <c r="E18" s="40"/>
      <c r="F18" s="40"/>
      <c r="G18" s="41"/>
      <c r="H18" s="57"/>
      <c r="I18" s="40"/>
      <c r="J18" s="41"/>
      <c r="K18" s="57"/>
      <c r="L18" s="40"/>
      <c r="M18" s="40"/>
      <c r="N18" s="41"/>
    </row>
    <row r="19" spans="1:14" ht="12.75" thickBot="1">
      <c r="A19" s="1"/>
      <c r="B19" s="1"/>
      <c r="C19" s="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">
      <c r="A20" s="102" t="s">
        <v>49</v>
      </c>
      <c r="B20" s="105" t="s">
        <v>8</v>
      </c>
      <c r="C20" s="50">
        <v>5</v>
      </c>
      <c r="D20" s="35">
        <f>FLOOR(D3*0.9,2.5)</f>
        <v>90</v>
      </c>
      <c r="E20" s="35">
        <f>FLOOR(E3*0.88,2.5)</f>
        <v>97.5</v>
      </c>
      <c r="F20" s="35">
        <f>FLOOR(F3*0.86,2.5)</f>
        <v>107.5</v>
      </c>
      <c r="G20" s="36">
        <f>FLOOR(G3*0.85,2.5)</f>
        <v>110</v>
      </c>
      <c r="H20" s="63"/>
      <c r="I20" s="35"/>
      <c r="J20" s="36"/>
      <c r="K20" s="63"/>
      <c r="L20" s="35"/>
      <c r="M20" s="35"/>
      <c r="N20" s="36"/>
    </row>
    <row r="21" spans="1:14" ht="12">
      <c r="A21" s="103"/>
      <c r="B21" s="110"/>
      <c r="C21" s="48">
        <v>5</v>
      </c>
      <c r="D21" s="33">
        <f>FLOOR(D4*0.9,2.5)</f>
        <v>90</v>
      </c>
      <c r="E21" s="33">
        <f>FLOOR(E4*0.88,2.5)</f>
        <v>97.5</v>
      </c>
      <c r="F21" s="33">
        <f>FLOOR(F4*0.86,2.5)</f>
        <v>107.5</v>
      </c>
      <c r="G21" s="37">
        <f>FLOOR(G4*0.85,2.5)</f>
        <v>110</v>
      </c>
      <c r="H21" s="62"/>
      <c r="I21" s="33"/>
      <c r="J21" s="37"/>
      <c r="K21" s="62"/>
      <c r="L21" s="33"/>
      <c r="M21" s="33"/>
      <c r="N21" s="37"/>
    </row>
    <row r="22" spans="1:14" ht="12">
      <c r="A22" s="103"/>
      <c r="B22" s="110"/>
      <c r="C22" s="48">
        <v>5</v>
      </c>
      <c r="D22" s="33">
        <f>FLOOR(D5*0.9,2.5)</f>
        <v>90</v>
      </c>
      <c r="E22" s="33">
        <f>FLOOR(E5*0.88,2.5)</f>
        <v>97.5</v>
      </c>
      <c r="F22" s="33">
        <f>FLOOR(F5*0.86,2.5)</f>
        <v>107.5</v>
      </c>
      <c r="G22" s="37">
        <f>FLOOR(G5*0.85,2.5)</f>
        <v>110</v>
      </c>
      <c r="H22" s="62"/>
      <c r="I22" s="33"/>
      <c r="J22" s="37"/>
      <c r="K22" s="62"/>
      <c r="L22" s="33"/>
      <c r="M22" s="33"/>
      <c r="N22" s="37"/>
    </row>
    <row r="23" spans="1:14" ht="12">
      <c r="A23" s="103"/>
      <c r="B23" s="110"/>
      <c r="C23" s="48">
        <v>5</v>
      </c>
      <c r="D23" s="33">
        <f>FLOOR(D6*0.9,2.5)</f>
        <v>90</v>
      </c>
      <c r="E23" s="33">
        <f>FLOOR(E6*0.88,2.5)</f>
        <v>97.5</v>
      </c>
      <c r="F23" s="33">
        <f>FLOOR(F6*0.86,2.5)</f>
        <v>107.5</v>
      </c>
      <c r="G23" s="37">
        <f>FLOOR(G6*0.85,2.5)</f>
        <v>110</v>
      </c>
      <c r="H23" s="62"/>
      <c r="I23" s="33"/>
      <c r="J23" s="37"/>
      <c r="K23" s="62"/>
      <c r="L23" s="33"/>
      <c r="M23" s="33"/>
      <c r="N23" s="37"/>
    </row>
    <row r="24" spans="1:14" ht="12.75" thickBot="1">
      <c r="A24" s="103"/>
      <c r="B24" s="107"/>
      <c r="C24" s="49">
        <v>5</v>
      </c>
      <c r="D24" s="38">
        <f>FLOOR(D7*0.9,2.5)</f>
        <v>90</v>
      </c>
      <c r="E24" s="38">
        <f>FLOOR(E7*0.88,2.5)</f>
        <v>97.5</v>
      </c>
      <c r="F24" s="38">
        <f>FLOOR(F7*0.86,2.5)</f>
        <v>107.5</v>
      </c>
      <c r="G24" s="39">
        <f>FLOOR(G7*0.85,2.5)</f>
        <v>110</v>
      </c>
      <c r="H24" s="56"/>
      <c r="I24" s="38"/>
      <c r="J24" s="39"/>
      <c r="K24" s="56"/>
      <c r="L24" s="38"/>
      <c r="M24" s="38"/>
      <c r="N24" s="39"/>
    </row>
    <row r="25" spans="1:14" ht="12">
      <c r="A25" s="103"/>
      <c r="B25" s="108" t="s">
        <v>11</v>
      </c>
      <c r="C25" s="50">
        <v>5</v>
      </c>
      <c r="D25" s="35">
        <f>FLOOR(F25*Alapok!$B$37,2.5)</f>
        <v>115</v>
      </c>
      <c r="E25" s="35">
        <f aca="true" t="shared" si="0" ref="E25:E34">FLOOR(D25+(F25-D25)/2,2.5)</f>
        <v>130</v>
      </c>
      <c r="F25" s="35">
        <f>FLOOR(Alapok!$F$34*(1+Alapok!$B$39),2.5)</f>
        <v>145</v>
      </c>
      <c r="G25" s="36">
        <f aca="true" t="shared" si="1" ref="G25:G34">FLOOR(F25*1.05,2.5)</f>
        <v>150</v>
      </c>
      <c r="H25" s="61">
        <v>3</v>
      </c>
      <c r="I25" s="35">
        <f>FLOOR(G27,2.5)</f>
        <v>150</v>
      </c>
      <c r="J25" s="36">
        <f>FLOOR(I25+(M25-I25)/3,2.5)</f>
        <v>152.5</v>
      </c>
      <c r="K25" s="61">
        <v>3</v>
      </c>
      <c r="L25" s="35">
        <f>FLOOR(I25+((M25-I25)/3)*2,2.5)</f>
        <v>155</v>
      </c>
      <c r="M25" s="35">
        <f>FLOOR(Alapok!$I$34,2.5)</f>
        <v>157.5</v>
      </c>
      <c r="N25" s="36">
        <f>FLOOR(M25*1.025,2.5)</f>
        <v>160</v>
      </c>
    </row>
    <row r="26" spans="1:14" ht="12">
      <c r="A26" s="103"/>
      <c r="B26" s="109"/>
      <c r="C26" s="48">
        <v>5</v>
      </c>
      <c r="D26" s="33">
        <f>FLOOR(F26*Alapok!$B$37,2.5)</f>
        <v>115</v>
      </c>
      <c r="E26" s="33">
        <f t="shared" si="0"/>
        <v>130</v>
      </c>
      <c r="F26" s="33">
        <f>FLOOR(Alapok!$F$34*(1+Alapok!$B$39),2.5)</f>
        <v>145</v>
      </c>
      <c r="G26" s="37">
        <f t="shared" si="1"/>
        <v>150</v>
      </c>
      <c r="H26" s="59">
        <v>3</v>
      </c>
      <c r="I26" s="33">
        <f>FLOOR(G28,2.5)</f>
        <v>150</v>
      </c>
      <c r="J26" s="37">
        <f>FLOOR(I26+(M26-I26)/3,2.5)</f>
        <v>152.5</v>
      </c>
      <c r="K26" s="59">
        <v>3</v>
      </c>
      <c r="L26" s="33">
        <f>FLOOR(I26+((M26-I26)/3)*2,2.5)</f>
        <v>155</v>
      </c>
      <c r="M26" s="33">
        <f>FLOOR(Alapok!$I$34,2.5)</f>
        <v>157.5</v>
      </c>
      <c r="N26" s="37">
        <f>FLOOR(M26*1.025,2.5)</f>
        <v>160</v>
      </c>
    </row>
    <row r="27" spans="1:14" ht="12">
      <c r="A27" s="103"/>
      <c r="B27" s="109"/>
      <c r="C27" s="48">
        <v>5</v>
      </c>
      <c r="D27" s="33">
        <f>FLOOR(F27*Alapok!$B$37,2.5)</f>
        <v>115</v>
      </c>
      <c r="E27" s="33">
        <f t="shared" si="0"/>
        <v>130</v>
      </c>
      <c r="F27" s="33">
        <f>FLOOR(Alapok!$F$34*(1+Alapok!$B$39),2.5)</f>
        <v>145</v>
      </c>
      <c r="G27" s="37">
        <f t="shared" si="1"/>
        <v>150</v>
      </c>
      <c r="H27" s="59">
        <v>3</v>
      </c>
      <c r="I27" s="33">
        <f>FLOOR(G29,2.5)</f>
        <v>150</v>
      </c>
      <c r="J27" s="37">
        <f>FLOOR(I27+(M27-I27)/3,2.5)</f>
        <v>152.5</v>
      </c>
      <c r="K27" s="59">
        <v>3</v>
      </c>
      <c r="L27" s="33">
        <f>FLOOR(I27+((M27-I27)/3)*2,2.5)</f>
        <v>155</v>
      </c>
      <c r="M27" s="33">
        <f>FLOOR(Alapok!$I$34,2.5)</f>
        <v>157.5</v>
      </c>
      <c r="N27" s="37">
        <f>FLOOR(M27*1.025,2.5)</f>
        <v>160</v>
      </c>
    </row>
    <row r="28" spans="1:14" ht="12">
      <c r="A28" s="103"/>
      <c r="B28" s="109"/>
      <c r="C28" s="48">
        <v>5</v>
      </c>
      <c r="D28" s="33">
        <f>FLOOR(F28*Alapok!$B$37,2.5)</f>
        <v>115</v>
      </c>
      <c r="E28" s="33">
        <f t="shared" si="0"/>
        <v>130</v>
      </c>
      <c r="F28" s="33">
        <f>FLOOR(Alapok!$F$34*(1+Alapok!$B$39),2.5)</f>
        <v>145</v>
      </c>
      <c r="G28" s="37">
        <f t="shared" si="1"/>
        <v>150</v>
      </c>
      <c r="H28" s="59"/>
      <c r="I28" s="33"/>
      <c r="J28" s="37"/>
      <c r="K28" s="59"/>
      <c r="L28" s="33"/>
      <c r="M28" s="33"/>
      <c r="N28" s="37"/>
    </row>
    <row r="29" spans="1:14" ht="12.75" thickBot="1">
      <c r="A29" s="103"/>
      <c r="B29" s="106"/>
      <c r="C29" s="49">
        <v>5</v>
      </c>
      <c r="D29" s="38">
        <f>FLOOR(F29*Alapok!$B$37,2.5)</f>
        <v>115</v>
      </c>
      <c r="E29" s="38">
        <f t="shared" si="0"/>
        <v>130</v>
      </c>
      <c r="F29" s="38">
        <f>FLOOR(Alapok!$F$34*(1+Alapok!$B$39),2.5)</f>
        <v>145</v>
      </c>
      <c r="G29" s="39">
        <f t="shared" si="1"/>
        <v>150</v>
      </c>
      <c r="H29" s="60"/>
      <c r="I29" s="38"/>
      <c r="J29" s="39"/>
      <c r="K29" s="60"/>
      <c r="L29" s="38"/>
      <c r="M29" s="38"/>
      <c r="N29" s="39"/>
    </row>
    <row r="30" spans="1:14" ht="12">
      <c r="A30" s="103"/>
      <c r="B30" s="108" t="s">
        <v>30</v>
      </c>
      <c r="C30" s="50">
        <v>5</v>
      </c>
      <c r="D30" s="35">
        <f>FLOOR(F30*Alapok!$B$37,2.5)</f>
        <v>52.5</v>
      </c>
      <c r="E30" s="35">
        <f t="shared" si="0"/>
        <v>60</v>
      </c>
      <c r="F30" s="35">
        <f>FLOOR(Alapok!$F$35*(1+Alapok!$B$39),2.5)</f>
        <v>67.5</v>
      </c>
      <c r="G30" s="36">
        <f t="shared" si="1"/>
        <v>70</v>
      </c>
      <c r="H30" s="61">
        <v>3</v>
      </c>
      <c r="I30" s="35">
        <f>G34</f>
        <v>70</v>
      </c>
      <c r="J30" s="36">
        <f>FLOOR(I30+(M30-I30)/3,2.5)</f>
        <v>70</v>
      </c>
      <c r="K30" s="61">
        <v>3</v>
      </c>
      <c r="L30" s="35">
        <f>FLOOR(I30+((M30-I30)/3)*2,2.5)</f>
        <v>70</v>
      </c>
      <c r="M30" s="35">
        <f>FLOOR(Alapok!$I$35,2.5)</f>
        <v>72.5</v>
      </c>
      <c r="N30" s="36">
        <f>CEILING(M30*1.025,2.5)</f>
        <v>75</v>
      </c>
    </row>
    <row r="31" spans="1:14" ht="12">
      <c r="A31" s="103"/>
      <c r="B31" s="109"/>
      <c r="C31" s="48">
        <v>5</v>
      </c>
      <c r="D31" s="33">
        <f>FLOOR(F31*Alapok!$B$37,2.5)</f>
        <v>52.5</v>
      </c>
      <c r="E31" s="33">
        <f t="shared" si="0"/>
        <v>60</v>
      </c>
      <c r="F31" s="33">
        <f>FLOOR(Alapok!$F$35*(1+Alapok!$B$39),2.5)</f>
        <v>67.5</v>
      </c>
      <c r="G31" s="37">
        <f t="shared" si="1"/>
        <v>70</v>
      </c>
      <c r="H31" s="59">
        <v>3</v>
      </c>
      <c r="I31" s="33">
        <f>G33</f>
        <v>70</v>
      </c>
      <c r="J31" s="37">
        <f>FLOOR(I31+(M31-I31)/3,2.5)</f>
        <v>70</v>
      </c>
      <c r="K31" s="59">
        <v>3</v>
      </c>
      <c r="L31" s="33">
        <f>FLOOR(I31+((M31-I31)/3)*2,2.5)</f>
        <v>70</v>
      </c>
      <c r="M31" s="33">
        <f>FLOOR(Alapok!$I$35,2.5)</f>
        <v>72.5</v>
      </c>
      <c r="N31" s="37">
        <f>CEILING(M31*1.025,2.5)</f>
        <v>75</v>
      </c>
    </row>
    <row r="32" spans="1:14" ht="12">
      <c r="A32" s="103"/>
      <c r="B32" s="109"/>
      <c r="C32" s="48">
        <v>5</v>
      </c>
      <c r="D32" s="33">
        <f>FLOOR(F32*Alapok!$B$37,2.5)</f>
        <v>52.5</v>
      </c>
      <c r="E32" s="33">
        <f t="shared" si="0"/>
        <v>60</v>
      </c>
      <c r="F32" s="33">
        <f>FLOOR(Alapok!$F$35*(1+Alapok!$B$39),2.5)</f>
        <v>67.5</v>
      </c>
      <c r="G32" s="37">
        <f t="shared" si="1"/>
        <v>70</v>
      </c>
      <c r="H32" s="59">
        <v>3</v>
      </c>
      <c r="I32" s="33">
        <f>G34</f>
        <v>70</v>
      </c>
      <c r="J32" s="37">
        <f>FLOOR(I32+(M32-I32)/3,2.5)</f>
        <v>70</v>
      </c>
      <c r="K32" s="59">
        <v>3</v>
      </c>
      <c r="L32" s="33">
        <f>FLOOR(I32+((M32-I32)/3)*2,2.5)</f>
        <v>70</v>
      </c>
      <c r="M32" s="33">
        <f>FLOOR(Alapok!$I$35,2.5)</f>
        <v>72.5</v>
      </c>
      <c r="N32" s="37">
        <f>CEILING(M32*1.025,2.5)</f>
        <v>75</v>
      </c>
    </row>
    <row r="33" spans="1:14" ht="12">
      <c r="A33" s="103"/>
      <c r="B33" s="109"/>
      <c r="C33" s="48">
        <v>5</v>
      </c>
      <c r="D33" s="33">
        <f>FLOOR(F33*Alapok!$B$37,2.5)</f>
        <v>52.5</v>
      </c>
      <c r="E33" s="33">
        <f t="shared" si="0"/>
        <v>60</v>
      </c>
      <c r="F33" s="33">
        <f>FLOOR(Alapok!$F$35*(1+Alapok!$B$39),2.5)</f>
        <v>67.5</v>
      </c>
      <c r="G33" s="37">
        <f t="shared" si="1"/>
        <v>70</v>
      </c>
      <c r="H33" s="59"/>
      <c r="I33" s="33"/>
      <c r="J33" s="37"/>
      <c r="K33" s="62"/>
      <c r="L33" s="33"/>
      <c r="M33" s="33"/>
      <c r="N33" s="37"/>
    </row>
    <row r="34" spans="1:14" ht="12.75" thickBot="1">
      <c r="A34" s="103"/>
      <c r="B34" s="106"/>
      <c r="C34" s="49">
        <v>5</v>
      </c>
      <c r="D34" s="38">
        <f>FLOOR(F34*Alapok!$B$37,2.5)</f>
        <v>52.5</v>
      </c>
      <c r="E34" s="38">
        <f t="shared" si="0"/>
        <v>60</v>
      </c>
      <c r="F34" s="38">
        <f>FLOOR(Alapok!$F$35*(1+Alapok!$B$39),2.5)</f>
        <v>67.5</v>
      </c>
      <c r="G34" s="39">
        <f t="shared" si="1"/>
        <v>70</v>
      </c>
      <c r="H34" s="60"/>
      <c r="I34" s="38"/>
      <c r="J34" s="39"/>
      <c r="K34" s="56"/>
      <c r="L34" s="38"/>
      <c r="M34" s="38"/>
      <c r="N34" s="39"/>
    </row>
    <row r="35" spans="1:14" ht="12.75" thickBot="1">
      <c r="A35" s="104"/>
      <c r="B35" s="32" t="s">
        <v>45</v>
      </c>
      <c r="C35" s="51" t="s">
        <v>44</v>
      </c>
      <c r="D35" s="40"/>
      <c r="E35" s="40"/>
      <c r="F35" s="40"/>
      <c r="G35" s="41"/>
      <c r="H35" s="57"/>
      <c r="I35" s="40"/>
      <c r="J35" s="41"/>
      <c r="K35" s="57"/>
      <c r="L35" s="40"/>
      <c r="M35" s="40"/>
      <c r="N35" s="41"/>
    </row>
    <row r="36" spans="1:14" ht="12.75" thickBot="1">
      <c r="A36" s="1"/>
      <c r="B36" s="1"/>
      <c r="C36" s="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 thickBot="1">
      <c r="A37" s="102" t="s">
        <v>50</v>
      </c>
      <c r="B37" s="105" t="s">
        <v>8</v>
      </c>
      <c r="C37" s="50">
        <v>5</v>
      </c>
      <c r="D37" s="35">
        <f>FLOOR(D$41*(1-4*Alapok!$B$38),2.5)</f>
        <v>65</v>
      </c>
      <c r="E37" s="35">
        <f>FLOOR(E$41*(1-4*Alapok!$B$38),2.5)</f>
        <v>72.5</v>
      </c>
      <c r="F37" s="35">
        <f>FLOOR(F$41*(1-4*Alapok!$B$38),2.5)</f>
        <v>82.5</v>
      </c>
      <c r="G37" s="36">
        <f>FLOOR(G$41*(1-4*Alapok!$B$38),2.5)</f>
        <v>85</v>
      </c>
      <c r="H37" s="61">
        <v>3</v>
      </c>
      <c r="I37" s="35">
        <f>FLOOR(I39*0.8,2.5)</f>
        <v>112.5</v>
      </c>
      <c r="J37" s="36">
        <f>FLOOR(J39*0.8,2.5)</f>
        <v>115</v>
      </c>
      <c r="K37" s="65">
        <v>3</v>
      </c>
      <c r="L37" s="35">
        <f>FLOOR(L39*0.8,2.5)</f>
        <v>117.5</v>
      </c>
      <c r="M37" s="35">
        <f>FLOOR(M39*0.8,2.5)</f>
        <v>120</v>
      </c>
      <c r="N37" s="36">
        <f>FLOOR(N39*0.8,2.5)</f>
        <v>120</v>
      </c>
    </row>
    <row r="38" spans="1:14" ht="12">
      <c r="A38" s="103"/>
      <c r="B38" s="110"/>
      <c r="C38" s="48">
        <v>5</v>
      </c>
      <c r="D38" s="33">
        <f>FLOOR(D$41*(1-3*Alapok!$B$38),2.5)</f>
        <v>75</v>
      </c>
      <c r="E38" s="33">
        <f>FLOOR(E$41*(1-3*Alapok!$B$38),2.5)</f>
        <v>85</v>
      </c>
      <c r="F38" s="33">
        <f>FLOOR(F$41*(1-3*Alapok!$B$38),2.5)</f>
        <v>95</v>
      </c>
      <c r="G38" s="37">
        <f>FLOOR(G$41*(1-3*Alapok!$B$38),2.5)</f>
        <v>97.5</v>
      </c>
      <c r="H38" s="59">
        <v>3</v>
      </c>
      <c r="I38" s="33">
        <f>FLOOR(I39*0.9,2.5)</f>
        <v>127.5</v>
      </c>
      <c r="J38" s="37">
        <f>FLOOR(J39*0.9,2.5)</f>
        <v>130</v>
      </c>
      <c r="K38" s="58">
        <v>3</v>
      </c>
      <c r="L38" s="33">
        <f>FLOOR(L39*0.9,2.5)</f>
        <v>132.5</v>
      </c>
      <c r="M38" s="33">
        <f>FLOOR(M39*0.9,2.5)</f>
        <v>135</v>
      </c>
      <c r="N38" s="37">
        <f>FLOOR(N39*0.9,2.5)</f>
        <v>135</v>
      </c>
    </row>
    <row r="39" spans="1:14" ht="12">
      <c r="A39" s="103"/>
      <c r="B39" s="110"/>
      <c r="C39" s="48">
        <v>5</v>
      </c>
      <c r="D39" s="33">
        <f>FLOOR(D$41*(1-2*Alapok!$B$38),2.5)</f>
        <v>87.5</v>
      </c>
      <c r="E39" s="33">
        <f>FLOOR(E$41*(1-2*Alapok!$B$38),2.5)</f>
        <v>97.5</v>
      </c>
      <c r="F39" s="33">
        <f>FLOOR(F$41*(1-2*Alapok!$B$38),2.5)</f>
        <v>110</v>
      </c>
      <c r="G39" s="37">
        <f>FLOOR(G$41*(1-2*Alapok!$B$38),2.5)</f>
        <v>112.5</v>
      </c>
      <c r="H39" s="59">
        <v>3</v>
      </c>
      <c r="I39" s="33">
        <f>FLOOR(G41,2.5)</f>
        <v>142.5</v>
      </c>
      <c r="J39" s="37">
        <f>FLOOR(I39+(M39-I39)/3,2.5)</f>
        <v>145</v>
      </c>
      <c r="K39" s="59">
        <v>3</v>
      </c>
      <c r="L39" s="33">
        <f>FLOOR(I39+((M39-I39)/3)*2,2.5)</f>
        <v>147.5</v>
      </c>
      <c r="M39" s="33">
        <f>FLOOR(Alapok!H31,2.5)</f>
        <v>150</v>
      </c>
      <c r="N39" s="37">
        <f>FLOOR(M39*1.025,2.5)</f>
        <v>152.5</v>
      </c>
    </row>
    <row r="40" spans="1:14" ht="12">
      <c r="A40" s="103"/>
      <c r="B40" s="110"/>
      <c r="C40" s="48">
        <v>5</v>
      </c>
      <c r="D40" s="33">
        <f>FLOOR(D$41*(1-Alapok!$B$38),2.5)</f>
        <v>97.5</v>
      </c>
      <c r="E40" s="33">
        <f>FLOOR(E$41*(1-Alapok!$B$38),2.5)</f>
        <v>110</v>
      </c>
      <c r="F40" s="33">
        <f>FLOOR(F$41*(1-Alapok!$B$38),2.5)</f>
        <v>122.5</v>
      </c>
      <c r="G40" s="37">
        <f>FLOOR(G$41*(1-Alapok!$B$38),2.5)</f>
        <v>127.5</v>
      </c>
      <c r="H40" s="59"/>
      <c r="I40" s="33"/>
      <c r="J40" s="37"/>
      <c r="K40" s="59"/>
      <c r="L40" s="33"/>
      <c r="M40" s="33"/>
      <c r="N40" s="37"/>
    </row>
    <row r="41" spans="1:14" ht="12.75" thickBot="1">
      <c r="A41" s="103"/>
      <c r="B41" s="107"/>
      <c r="C41" s="49">
        <v>5</v>
      </c>
      <c r="D41" s="38">
        <f>FLOOR(F41*Alapok!$B$37,2.5)</f>
        <v>110</v>
      </c>
      <c r="E41" s="38">
        <f aca="true" t="shared" si="2" ref="E41:E51">FLOOR(D41+(F41-D41)/2,2.5)</f>
        <v>122.5</v>
      </c>
      <c r="F41" s="38">
        <f>FLOOR(Alapok!$E$31*(1+Alapok!$B$39),2.5)</f>
        <v>137.5</v>
      </c>
      <c r="G41" s="39">
        <f aca="true" t="shared" si="3" ref="G41:G51">FLOOR(F41*1.05,2.5)</f>
        <v>142.5</v>
      </c>
      <c r="H41" s="60"/>
      <c r="I41" s="38"/>
      <c r="J41" s="39"/>
      <c r="K41" s="60"/>
      <c r="L41" s="38"/>
      <c r="M41" s="38"/>
      <c r="N41" s="39"/>
    </row>
    <row r="42" spans="1:14" ht="12">
      <c r="A42" s="103"/>
      <c r="B42" s="108" t="s">
        <v>9</v>
      </c>
      <c r="C42" s="50">
        <v>5</v>
      </c>
      <c r="D42" s="35">
        <f>FLOOR(F42*Alapok!$B$37,2.5)</f>
        <v>80</v>
      </c>
      <c r="E42" s="35">
        <f t="shared" si="2"/>
        <v>90</v>
      </c>
      <c r="F42" s="35">
        <f>FLOOR(Alapok!$F$32*(1+Alapok!$B$39),2.5)</f>
        <v>102.5</v>
      </c>
      <c r="G42" s="36">
        <f t="shared" si="3"/>
        <v>107.5</v>
      </c>
      <c r="H42" s="61">
        <v>3</v>
      </c>
      <c r="I42" s="35">
        <f>G46</f>
        <v>107.5</v>
      </c>
      <c r="J42" s="36">
        <f>FLOOR(I42+(M42-I42)/3,2.5)</f>
        <v>110</v>
      </c>
      <c r="K42" s="61">
        <v>3</v>
      </c>
      <c r="L42" s="35">
        <f>FLOOR(I42+((M42-I42)/3)*2,2.5)</f>
        <v>112.5</v>
      </c>
      <c r="M42" s="35">
        <f>Alapok!$I$32</f>
        <v>115</v>
      </c>
      <c r="N42" s="36">
        <f>FLOOR(M42*1.025,2.5)</f>
        <v>117.5</v>
      </c>
    </row>
    <row r="43" spans="1:14" ht="12">
      <c r="A43" s="103"/>
      <c r="B43" s="109"/>
      <c r="C43" s="48">
        <v>5</v>
      </c>
      <c r="D43" s="33">
        <f>FLOOR(F43*Alapok!$B$37,2.5)</f>
        <v>80</v>
      </c>
      <c r="E43" s="33">
        <f t="shared" si="2"/>
        <v>90</v>
      </c>
      <c r="F43" s="33">
        <f>FLOOR(Alapok!$F$32*(1+Alapok!$B$39),2.5)</f>
        <v>102.5</v>
      </c>
      <c r="G43" s="37">
        <f t="shared" si="3"/>
        <v>107.5</v>
      </c>
      <c r="H43" s="59">
        <v>3</v>
      </c>
      <c r="I43" s="33">
        <f>G46</f>
        <v>107.5</v>
      </c>
      <c r="J43" s="37">
        <f>FLOOR(I43+(M43-I43)/3,2.5)</f>
        <v>110</v>
      </c>
      <c r="K43" s="59">
        <v>3</v>
      </c>
      <c r="L43" s="33">
        <f>FLOOR(I43+((M43-I43)/3)*2,2.5)</f>
        <v>112.5</v>
      </c>
      <c r="M43" s="33">
        <f>Alapok!$I$32</f>
        <v>115</v>
      </c>
      <c r="N43" s="37">
        <f>FLOOR(M43*1.025,2.5)</f>
        <v>117.5</v>
      </c>
    </row>
    <row r="44" spans="1:14" ht="12">
      <c r="A44" s="103"/>
      <c r="B44" s="109"/>
      <c r="C44" s="48">
        <v>5</v>
      </c>
      <c r="D44" s="33">
        <f>FLOOR(F44*Alapok!$B$37,2.5)</f>
        <v>80</v>
      </c>
      <c r="E44" s="33">
        <f t="shared" si="2"/>
        <v>90</v>
      </c>
      <c r="F44" s="33">
        <f>FLOOR(Alapok!$F$32*(1+Alapok!$B$39),2.5)</f>
        <v>102.5</v>
      </c>
      <c r="G44" s="37">
        <f t="shared" si="3"/>
        <v>107.5</v>
      </c>
      <c r="H44" s="59">
        <v>3</v>
      </c>
      <c r="I44" s="33">
        <f>G46</f>
        <v>107.5</v>
      </c>
      <c r="J44" s="37">
        <f>FLOOR(I44+(M44-I44)/3,2.5)</f>
        <v>110</v>
      </c>
      <c r="K44" s="59">
        <v>3</v>
      </c>
      <c r="L44" s="33">
        <f>FLOOR(I44+((M44-I44)/3)*2,2.5)</f>
        <v>112.5</v>
      </c>
      <c r="M44" s="33">
        <f>Alapok!$I$32</f>
        <v>115</v>
      </c>
      <c r="N44" s="37">
        <f>FLOOR(M44*1.025,2.5)</f>
        <v>117.5</v>
      </c>
    </row>
    <row r="45" spans="1:14" ht="12">
      <c r="A45" s="103"/>
      <c r="B45" s="109"/>
      <c r="C45" s="48">
        <v>5</v>
      </c>
      <c r="D45" s="33">
        <f>FLOOR(F45*Alapok!$B$37,2.5)</f>
        <v>80</v>
      </c>
      <c r="E45" s="33">
        <f t="shared" si="2"/>
        <v>90</v>
      </c>
      <c r="F45" s="33">
        <f>FLOOR(Alapok!$F$32*(1+Alapok!$B$39),2.5)</f>
        <v>102.5</v>
      </c>
      <c r="G45" s="37">
        <f t="shared" si="3"/>
        <v>107.5</v>
      </c>
      <c r="H45" s="59"/>
      <c r="I45" s="33"/>
      <c r="J45" s="37"/>
      <c r="K45" s="59"/>
      <c r="L45" s="33"/>
      <c r="M45" s="33"/>
      <c r="N45" s="37"/>
    </row>
    <row r="46" spans="1:14" ht="12.75" thickBot="1">
      <c r="A46" s="103"/>
      <c r="B46" s="106"/>
      <c r="C46" s="49">
        <v>5</v>
      </c>
      <c r="D46" s="38">
        <f>FLOOR(F46*Alapok!$B$37,2.5)</f>
        <v>80</v>
      </c>
      <c r="E46" s="38">
        <f t="shared" si="2"/>
        <v>90</v>
      </c>
      <c r="F46" s="38">
        <f>FLOOR(Alapok!$F$32*(1+Alapok!$B$39),2.5)</f>
        <v>102.5</v>
      </c>
      <c r="G46" s="39">
        <f t="shared" si="3"/>
        <v>107.5</v>
      </c>
      <c r="H46" s="60"/>
      <c r="I46" s="38"/>
      <c r="J46" s="39"/>
      <c r="K46" s="60"/>
      <c r="L46" s="38"/>
      <c r="M46" s="38"/>
      <c r="N46" s="39"/>
    </row>
    <row r="47" spans="1:14" ht="12">
      <c r="A47" s="103"/>
      <c r="B47" s="108" t="s">
        <v>10</v>
      </c>
      <c r="C47" s="50">
        <v>5</v>
      </c>
      <c r="D47" s="35">
        <f>FLOOR(F47*Alapok!$B$37,2.5)</f>
        <v>70</v>
      </c>
      <c r="E47" s="35">
        <f t="shared" si="2"/>
        <v>80</v>
      </c>
      <c r="F47" s="35">
        <f>FLOOR(Alapok!$F$33*(1+Alapok!$B$39),2.5)</f>
        <v>90</v>
      </c>
      <c r="G47" s="36">
        <f t="shared" si="3"/>
        <v>92.5</v>
      </c>
      <c r="H47" s="61">
        <v>3</v>
      </c>
      <c r="I47" s="35">
        <f>G51</f>
        <v>92.5</v>
      </c>
      <c r="J47" s="36">
        <f>FLOOR(I47+(M47-I47)/3,2.5)</f>
        <v>95</v>
      </c>
      <c r="K47" s="61">
        <v>3</v>
      </c>
      <c r="L47" s="35">
        <f>FLOOR(I47+((M47-I47)/3)*2,2.5)</f>
        <v>100</v>
      </c>
      <c r="M47" s="35">
        <f>Alapok!$H$33</f>
        <v>105</v>
      </c>
      <c r="N47" s="36">
        <f>FLOOR(M47*1.025,2.5)</f>
        <v>107.5</v>
      </c>
    </row>
    <row r="48" spans="1:14" ht="12">
      <c r="A48" s="103"/>
      <c r="B48" s="109"/>
      <c r="C48" s="48">
        <v>5</v>
      </c>
      <c r="D48" s="33">
        <f>FLOOR(F48*Alapok!$B$37,2.5)</f>
        <v>70</v>
      </c>
      <c r="E48" s="33">
        <f t="shared" si="2"/>
        <v>80</v>
      </c>
      <c r="F48" s="33">
        <f>FLOOR(Alapok!$F$33*(1+Alapok!$B$39),2.5)</f>
        <v>90</v>
      </c>
      <c r="G48" s="37">
        <f t="shared" si="3"/>
        <v>92.5</v>
      </c>
      <c r="H48" s="59">
        <v>3</v>
      </c>
      <c r="I48" s="33">
        <f>G50</f>
        <v>92.5</v>
      </c>
      <c r="J48" s="37">
        <f>FLOOR(I48+(M48-I48)/3,2.5)</f>
        <v>95</v>
      </c>
      <c r="K48" s="59">
        <v>3</v>
      </c>
      <c r="L48" s="33">
        <f>FLOOR(I48+((M48-I48)/3)*2,2.5)</f>
        <v>100</v>
      </c>
      <c r="M48" s="33">
        <f>Alapok!$H$33</f>
        <v>105</v>
      </c>
      <c r="N48" s="37">
        <f>FLOOR(M48*1.025,2.5)</f>
        <v>107.5</v>
      </c>
    </row>
    <row r="49" spans="1:14" ht="12">
      <c r="A49" s="103"/>
      <c r="B49" s="109"/>
      <c r="C49" s="48">
        <v>5</v>
      </c>
      <c r="D49" s="33">
        <f>FLOOR(F49*Alapok!$B$37,2.5)</f>
        <v>70</v>
      </c>
      <c r="E49" s="33">
        <f t="shared" si="2"/>
        <v>80</v>
      </c>
      <c r="F49" s="33">
        <f>FLOOR(Alapok!$F$33*(1+Alapok!$B$39),2.5)</f>
        <v>90</v>
      </c>
      <c r="G49" s="37">
        <f t="shared" si="3"/>
        <v>92.5</v>
      </c>
      <c r="H49" s="59">
        <v>3</v>
      </c>
      <c r="I49" s="33">
        <f>G49</f>
        <v>92.5</v>
      </c>
      <c r="J49" s="37">
        <f>FLOOR(I49+(M49-I49)/3,2.5)</f>
        <v>95</v>
      </c>
      <c r="K49" s="59">
        <v>3</v>
      </c>
      <c r="L49" s="33">
        <f>FLOOR(I49+((M49-I49)/3)*2,2.5)</f>
        <v>100</v>
      </c>
      <c r="M49" s="33">
        <f>Alapok!$H$33</f>
        <v>105</v>
      </c>
      <c r="N49" s="37">
        <f>FLOOR(M49*1.025,2.5)</f>
        <v>107.5</v>
      </c>
    </row>
    <row r="50" spans="1:14" ht="12">
      <c r="A50" s="103"/>
      <c r="B50" s="109"/>
      <c r="C50" s="48">
        <v>5</v>
      </c>
      <c r="D50" s="33">
        <f>FLOOR(F50*Alapok!$B$37,2.5)</f>
        <v>70</v>
      </c>
      <c r="E50" s="33">
        <f t="shared" si="2"/>
        <v>80</v>
      </c>
      <c r="F50" s="33">
        <f>FLOOR(Alapok!$F$33*(1+Alapok!$B$39),2.5)</f>
        <v>90</v>
      </c>
      <c r="G50" s="37">
        <f t="shared" si="3"/>
        <v>92.5</v>
      </c>
      <c r="H50" s="62"/>
      <c r="I50" s="33"/>
      <c r="J50" s="37"/>
      <c r="K50" s="59"/>
      <c r="L50" s="33"/>
      <c r="M50" s="33"/>
      <c r="N50" s="37"/>
    </row>
    <row r="51" spans="1:14" ht="12.75" thickBot="1">
      <c r="A51" s="103"/>
      <c r="B51" s="106"/>
      <c r="C51" s="49">
        <v>5</v>
      </c>
      <c r="D51" s="38">
        <f>FLOOR(F51*Alapok!$B$37,2.5)</f>
        <v>70</v>
      </c>
      <c r="E51" s="38">
        <f t="shared" si="2"/>
        <v>80</v>
      </c>
      <c r="F51" s="38">
        <f>FLOOR(Alapok!$F$33*(1+Alapok!$B$39),2.5)</f>
        <v>90</v>
      </c>
      <c r="G51" s="39">
        <f t="shared" si="3"/>
        <v>92.5</v>
      </c>
      <c r="H51" s="56"/>
      <c r="I51" s="38"/>
      <c r="J51" s="39"/>
      <c r="K51" s="56"/>
      <c r="L51" s="38"/>
      <c r="M51" s="38"/>
      <c r="N51" s="39"/>
    </row>
    <row r="52" spans="1:14" ht="12.75" thickBot="1">
      <c r="A52" s="103"/>
      <c r="B52" s="32" t="s">
        <v>46</v>
      </c>
      <c r="C52" s="64" t="s">
        <v>44</v>
      </c>
      <c r="D52" s="40"/>
      <c r="E52" s="40"/>
      <c r="F52" s="40"/>
      <c r="G52" s="41"/>
      <c r="H52" s="57"/>
      <c r="I52" s="40"/>
      <c r="J52" s="41"/>
      <c r="K52" s="57"/>
      <c r="L52" s="40"/>
      <c r="M52" s="40"/>
      <c r="N52" s="41"/>
    </row>
    <row r="53" spans="1:14" ht="12.75" thickBot="1">
      <c r="A53" s="104"/>
      <c r="B53" s="31" t="s">
        <v>43</v>
      </c>
      <c r="C53" s="64" t="s">
        <v>44</v>
      </c>
      <c r="D53" s="40"/>
      <c r="E53" s="40"/>
      <c r="F53" s="40"/>
      <c r="G53" s="41"/>
      <c r="H53" s="57"/>
      <c r="I53" s="40"/>
      <c r="J53" s="41"/>
      <c r="K53" s="57"/>
      <c r="L53" s="40"/>
      <c r="M53" s="40"/>
      <c r="N53" s="41"/>
    </row>
    <row r="54" spans="1:14" ht="12">
      <c r="A54" s="1"/>
      <c r="B54" s="1"/>
      <c r="C54" s="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>
      <c r="A55" s="1"/>
      <c r="B55" s="1"/>
      <c r="C55" s="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</sheetData>
  <sheetProtection/>
  <mergeCells count="17">
    <mergeCell ref="B3:B7"/>
    <mergeCell ref="B30:B34"/>
    <mergeCell ref="B25:B29"/>
    <mergeCell ref="B20:B24"/>
    <mergeCell ref="B47:B51"/>
    <mergeCell ref="B42:B46"/>
    <mergeCell ref="B37:B41"/>
    <mergeCell ref="C1:G1"/>
    <mergeCell ref="H1:J1"/>
    <mergeCell ref="K1:N1"/>
    <mergeCell ref="A3:A18"/>
    <mergeCell ref="A20:A35"/>
    <mergeCell ref="A37:A53"/>
    <mergeCell ref="B1:B2"/>
    <mergeCell ref="A1:A2"/>
    <mergeCell ref="B13:B17"/>
    <mergeCell ref="B8:B1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2005-11-27T21:49:51Z</dcterms:created>
  <dcterms:modified xsi:type="dcterms:W3CDTF">2015-02-03T12:53:34Z</dcterms:modified>
  <cp:category/>
  <cp:version/>
  <cp:contentType/>
  <cp:contentStatus/>
</cp:coreProperties>
</file>